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804" yWindow="-36" windowWidth="14976" windowHeight="14484" tabRatio="681" activeTab="3"/>
  </bookViews>
  <sheets>
    <sheet name="Read me" sheetId="10" r:id="rId1"/>
    <sheet name="Compos" sheetId="21" r:id="rId2"/>
    <sheet name="References" sheetId="20" r:id="rId3"/>
    <sheet name="Select data" sheetId="12" r:id="rId4"/>
    <sheet name="NL(B)" sheetId="13" r:id="rId5"/>
    <sheet name="NL(Li)" sheetId="14" r:id="rId6"/>
    <sheet name="NL(Mo)" sheetId="15" r:id="rId7"/>
    <sheet name="NL(Na)" sheetId="16" r:id="rId8"/>
    <sheet name="WL" sheetId="17" r:id="rId9"/>
    <sheet name="pH" sheetId="18" r:id="rId10"/>
    <sheet name="CNL(Si)" sheetId="22" r:id="rId11"/>
    <sheet name="NL(Si)" sheetId="23" r:id="rId12"/>
    <sheet name="C(Si)" sheetId="24" r:id="rId13"/>
    <sheet name="C(Si)_M" sheetId="25" r:id="rId14"/>
    <sheet name="Data summary" sheetId="1" r:id="rId15"/>
    <sheet name="CSi_SV" sheetId="26" r:id="rId16"/>
  </sheets>
  <calcPr calcId="145621"/>
  <pivotCaches>
    <pivotCache cacheId="0" r:id="rId17"/>
  </pivotCaches>
</workbook>
</file>

<file path=xl/calcChain.xml><?xml version="1.0" encoding="utf-8"?>
<calcChain xmlns="http://schemas.openxmlformats.org/spreadsheetml/2006/main">
  <c r="L411" i="12" l="1"/>
  <c r="M411" i="12"/>
  <c r="N411" i="12"/>
  <c r="O411" i="12"/>
  <c r="P411" i="12"/>
  <c r="Q411" i="12"/>
  <c r="R411" i="12"/>
  <c r="S411" i="12"/>
  <c r="T411" i="12"/>
  <c r="U411" i="12"/>
  <c r="V411" i="12"/>
  <c r="L412" i="12"/>
  <c r="M412" i="12"/>
  <c r="N412" i="12"/>
  <c r="O412" i="12"/>
  <c r="P412" i="12"/>
  <c r="Q412" i="12"/>
  <c r="R412" i="12"/>
  <c r="S412" i="12"/>
  <c r="T412" i="12"/>
  <c r="U412" i="12"/>
  <c r="V412" i="12"/>
  <c r="L413" i="12"/>
  <c r="M413" i="12"/>
  <c r="N413" i="12"/>
  <c r="O413" i="12"/>
  <c r="P413" i="12"/>
  <c r="Q413" i="12"/>
  <c r="R413" i="12"/>
  <c r="S413" i="12"/>
  <c r="T413" i="12"/>
  <c r="U413" i="12"/>
  <c r="V413" i="12"/>
  <c r="L414" i="12"/>
  <c r="M414" i="12"/>
  <c r="N414" i="12"/>
  <c r="O414" i="12"/>
  <c r="P414" i="12"/>
  <c r="Q414" i="12"/>
  <c r="R414" i="12"/>
  <c r="S414" i="12"/>
  <c r="T414" i="12"/>
  <c r="U414" i="12"/>
  <c r="V414" i="12"/>
  <c r="L415" i="12"/>
  <c r="M415" i="12"/>
  <c r="N415" i="12"/>
  <c r="O415" i="12"/>
  <c r="P415" i="12"/>
  <c r="Q415" i="12"/>
  <c r="R415" i="12"/>
  <c r="S415" i="12"/>
  <c r="T415" i="12"/>
  <c r="U415" i="12"/>
  <c r="V415" i="12"/>
  <c r="L416" i="12"/>
  <c r="M416" i="12"/>
  <c r="N416" i="12"/>
  <c r="O416" i="12"/>
  <c r="P416" i="12"/>
  <c r="Q416" i="12"/>
  <c r="R416" i="12"/>
  <c r="S416" i="12"/>
  <c r="T416" i="12"/>
  <c r="U416" i="12"/>
  <c r="V416" i="12"/>
  <c r="L417" i="12"/>
  <c r="M417" i="12"/>
  <c r="N417" i="12"/>
  <c r="O417" i="12"/>
  <c r="P417" i="12"/>
  <c r="Q417" i="12"/>
  <c r="R417" i="12"/>
  <c r="S417" i="12"/>
  <c r="T417" i="12"/>
  <c r="U417" i="12"/>
  <c r="V417" i="12"/>
  <c r="L418" i="12"/>
  <c r="M418" i="12"/>
  <c r="N418" i="12"/>
  <c r="O418" i="12"/>
  <c r="P418" i="12"/>
  <c r="Q418" i="12"/>
  <c r="R418" i="12"/>
  <c r="S418" i="12"/>
  <c r="T418" i="12"/>
  <c r="U418" i="12"/>
  <c r="V418" i="12"/>
  <c r="L419" i="12"/>
  <c r="M419" i="12"/>
  <c r="N419" i="12"/>
  <c r="O419" i="12"/>
  <c r="P419" i="12"/>
  <c r="Q419" i="12"/>
  <c r="R419" i="12"/>
  <c r="S419" i="12"/>
  <c r="T419" i="12"/>
  <c r="U419" i="12"/>
  <c r="V419" i="12"/>
  <c r="L420" i="12"/>
  <c r="M420" i="12"/>
  <c r="N420" i="12"/>
  <c r="O420" i="12"/>
  <c r="P420" i="12"/>
  <c r="Q420" i="12"/>
  <c r="R420" i="12"/>
  <c r="S420" i="12"/>
  <c r="T420" i="12"/>
  <c r="U420" i="12"/>
  <c r="V420" i="12"/>
  <c r="L421" i="12"/>
  <c r="M421" i="12"/>
  <c r="N421" i="12"/>
  <c r="O421" i="12"/>
  <c r="P421" i="12"/>
  <c r="Q421" i="12"/>
  <c r="R421" i="12"/>
  <c r="S421" i="12"/>
  <c r="T421" i="12"/>
  <c r="U421" i="12"/>
  <c r="V421" i="12"/>
  <c r="L422" i="12"/>
  <c r="M422" i="12"/>
  <c r="N422" i="12"/>
  <c r="O422" i="12"/>
  <c r="P422" i="12"/>
  <c r="Q422" i="12"/>
  <c r="R422" i="12"/>
  <c r="S422" i="12"/>
  <c r="T422" i="12"/>
  <c r="U422" i="12"/>
  <c r="V422" i="12"/>
  <c r="L423" i="12"/>
  <c r="M423" i="12"/>
  <c r="N423" i="12"/>
  <c r="O423" i="12"/>
  <c r="P423" i="12"/>
  <c r="Q423" i="12"/>
  <c r="R423" i="12"/>
  <c r="S423" i="12"/>
  <c r="T423" i="12"/>
  <c r="U423" i="12"/>
  <c r="V423" i="12"/>
  <c r="L424" i="12"/>
  <c r="M424" i="12"/>
  <c r="N424" i="12"/>
  <c r="O424" i="12"/>
  <c r="P424" i="12"/>
  <c r="Q424" i="12"/>
  <c r="R424" i="12"/>
  <c r="S424" i="12"/>
  <c r="T424" i="12"/>
  <c r="U424" i="12"/>
  <c r="V424" i="12"/>
  <c r="L425" i="12"/>
  <c r="M425" i="12"/>
  <c r="N425" i="12"/>
  <c r="O425" i="12"/>
  <c r="P425" i="12"/>
  <c r="Q425" i="12"/>
  <c r="R425" i="12"/>
  <c r="S425" i="12"/>
  <c r="T425" i="12"/>
  <c r="U425" i="12"/>
  <c r="V425" i="12"/>
  <c r="L426" i="12"/>
  <c r="M426" i="12"/>
  <c r="N426" i="12"/>
  <c r="O426" i="12"/>
  <c r="P426" i="12"/>
  <c r="Q426" i="12"/>
  <c r="R426" i="12"/>
  <c r="S426" i="12"/>
  <c r="T426" i="12"/>
  <c r="U426" i="12"/>
  <c r="V426" i="12"/>
  <c r="L427" i="12"/>
  <c r="M427" i="12"/>
  <c r="N427" i="12"/>
  <c r="O427" i="12"/>
  <c r="P427" i="12"/>
  <c r="Q427" i="12"/>
  <c r="R427" i="12"/>
  <c r="S427" i="12"/>
  <c r="T427" i="12"/>
  <c r="U427" i="12"/>
  <c r="V427" i="12"/>
  <c r="L428" i="12"/>
  <c r="M428" i="12"/>
  <c r="N428" i="12"/>
  <c r="O428" i="12"/>
  <c r="P428" i="12"/>
  <c r="Q428" i="12"/>
  <c r="R428" i="12"/>
  <c r="S428" i="12"/>
  <c r="T428" i="12"/>
  <c r="U428" i="12"/>
  <c r="V428" i="12"/>
  <c r="L429" i="12"/>
  <c r="M429" i="12"/>
  <c r="N429" i="12"/>
  <c r="O429" i="12"/>
  <c r="P429" i="12"/>
  <c r="Q429" i="12"/>
  <c r="R429" i="12"/>
  <c r="S429" i="12"/>
  <c r="T429" i="12"/>
  <c r="U429" i="12"/>
  <c r="V429" i="12"/>
  <c r="L430" i="12"/>
  <c r="M430" i="12"/>
  <c r="N430" i="12"/>
  <c r="O430" i="12"/>
  <c r="P430" i="12"/>
  <c r="Q430" i="12"/>
  <c r="R430" i="12"/>
  <c r="S430" i="12"/>
  <c r="T430" i="12"/>
  <c r="U430" i="12"/>
  <c r="V430" i="12"/>
  <c r="L431" i="12"/>
  <c r="M431" i="12"/>
  <c r="N431" i="12"/>
  <c r="O431" i="12"/>
  <c r="P431" i="12"/>
  <c r="Q431" i="12"/>
  <c r="R431" i="12"/>
  <c r="S431" i="12"/>
  <c r="T431" i="12"/>
  <c r="U431" i="12"/>
  <c r="V431" i="12"/>
  <c r="L432" i="12"/>
  <c r="M432" i="12"/>
  <c r="N432" i="12"/>
  <c r="O432" i="12"/>
  <c r="P432" i="12"/>
  <c r="Q432" i="12"/>
  <c r="R432" i="12"/>
  <c r="S432" i="12"/>
  <c r="T432" i="12"/>
  <c r="U432" i="12"/>
  <c r="V432" i="12"/>
  <c r="L433" i="12"/>
  <c r="M433" i="12"/>
  <c r="N433" i="12"/>
  <c r="O433" i="12"/>
  <c r="P433" i="12"/>
  <c r="Q433" i="12"/>
  <c r="R433" i="12"/>
  <c r="S433" i="12"/>
  <c r="T433" i="12"/>
  <c r="U433" i="12"/>
  <c r="V433" i="12"/>
  <c r="L434" i="12"/>
  <c r="M434" i="12"/>
  <c r="N434" i="12"/>
  <c r="O434" i="12"/>
  <c r="P434" i="12"/>
  <c r="Q434" i="12"/>
  <c r="R434" i="12"/>
  <c r="S434" i="12"/>
  <c r="T434" i="12"/>
  <c r="U434" i="12"/>
  <c r="V434" i="12"/>
  <c r="L435" i="12"/>
  <c r="M435" i="12"/>
  <c r="N435" i="12"/>
  <c r="O435" i="12"/>
  <c r="P435" i="12"/>
  <c r="Q435" i="12"/>
  <c r="R435" i="12"/>
  <c r="S435" i="12"/>
  <c r="T435" i="12"/>
  <c r="U435" i="12"/>
  <c r="V435" i="12"/>
  <c r="L436" i="12"/>
  <c r="M436" i="12"/>
  <c r="N436" i="12"/>
  <c r="O436" i="12"/>
  <c r="P436" i="12"/>
  <c r="Q436" i="12"/>
  <c r="R436" i="12"/>
  <c r="S436" i="12"/>
  <c r="T436" i="12"/>
  <c r="U436" i="12"/>
  <c r="V436" i="12"/>
  <c r="L437" i="12"/>
  <c r="M437" i="12"/>
  <c r="N437" i="12"/>
  <c r="O437" i="12"/>
  <c r="P437" i="12"/>
  <c r="Q437" i="12"/>
  <c r="R437" i="12"/>
  <c r="S437" i="12"/>
  <c r="T437" i="12"/>
  <c r="U437" i="12"/>
  <c r="V437" i="12"/>
  <c r="L438" i="12"/>
  <c r="M438" i="12"/>
  <c r="N438" i="12"/>
  <c r="O438" i="12"/>
  <c r="P438" i="12"/>
  <c r="Q438" i="12"/>
  <c r="R438" i="12"/>
  <c r="S438" i="12"/>
  <c r="T438" i="12"/>
  <c r="U438" i="12"/>
  <c r="V438" i="12"/>
  <c r="L439" i="12"/>
  <c r="M439" i="12"/>
  <c r="N439" i="12"/>
  <c r="O439" i="12"/>
  <c r="P439" i="12"/>
  <c r="Q439" i="12"/>
  <c r="R439" i="12"/>
  <c r="S439" i="12"/>
  <c r="T439" i="12"/>
  <c r="U439" i="12"/>
  <c r="V439" i="12"/>
  <c r="L440" i="12"/>
  <c r="M440" i="12"/>
  <c r="N440" i="12"/>
  <c r="O440" i="12"/>
  <c r="P440" i="12"/>
  <c r="Q440" i="12"/>
  <c r="R440" i="12"/>
  <c r="S440" i="12"/>
  <c r="T440" i="12"/>
  <c r="U440" i="12"/>
  <c r="V440" i="12"/>
  <c r="L441" i="12"/>
  <c r="M441" i="12"/>
  <c r="N441" i="12"/>
  <c r="O441" i="12"/>
  <c r="P441" i="12"/>
  <c r="Q441" i="12"/>
  <c r="R441" i="12"/>
  <c r="S441" i="12"/>
  <c r="T441" i="12"/>
  <c r="U441" i="12"/>
  <c r="V441" i="12"/>
  <c r="L442" i="12"/>
  <c r="M442" i="12"/>
  <c r="N442" i="12"/>
  <c r="O442" i="12"/>
  <c r="P442" i="12"/>
  <c r="Q442" i="12"/>
  <c r="R442" i="12"/>
  <c r="S442" i="12"/>
  <c r="T442" i="12"/>
  <c r="U442" i="12"/>
  <c r="V442" i="12"/>
  <c r="L443" i="12"/>
  <c r="M443" i="12"/>
  <c r="N443" i="12"/>
  <c r="O443" i="12"/>
  <c r="P443" i="12"/>
  <c r="Q443" i="12"/>
  <c r="R443" i="12"/>
  <c r="S443" i="12"/>
  <c r="T443" i="12"/>
  <c r="U443" i="12"/>
  <c r="V443" i="12"/>
  <c r="L444" i="12"/>
  <c r="M444" i="12"/>
  <c r="N444" i="12"/>
  <c r="O444" i="12"/>
  <c r="P444" i="12"/>
  <c r="Q444" i="12"/>
  <c r="R444" i="12"/>
  <c r="S444" i="12"/>
  <c r="T444" i="12"/>
  <c r="U444" i="12"/>
  <c r="V444" i="12"/>
  <c r="L445" i="12"/>
  <c r="M445" i="12"/>
  <c r="N445" i="12"/>
  <c r="O445" i="12"/>
  <c r="P445" i="12"/>
  <c r="Q445" i="12"/>
  <c r="R445" i="12"/>
  <c r="S445" i="12"/>
  <c r="T445" i="12"/>
  <c r="U445" i="12"/>
  <c r="V445" i="12"/>
  <c r="L446" i="12"/>
  <c r="M446" i="12"/>
  <c r="N446" i="12"/>
  <c r="O446" i="12"/>
  <c r="P446" i="12"/>
  <c r="Q446" i="12"/>
  <c r="R446" i="12"/>
  <c r="S446" i="12"/>
  <c r="T446" i="12"/>
  <c r="U446" i="12"/>
  <c r="V446" i="12"/>
  <c r="L447" i="12"/>
  <c r="M447" i="12"/>
  <c r="N447" i="12"/>
  <c r="O447" i="12"/>
  <c r="P447" i="12"/>
  <c r="Q447" i="12"/>
  <c r="R447" i="12"/>
  <c r="S447" i="12"/>
  <c r="T447" i="12"/>
  <c r="U447" i="12"/>
  <c r="V447" i="12"/>
  <c r="L448" i="12"/>
  <c r="M448" i="12"/>
  <c r="N448" i="12"/>
  <c r="O448" i="12"/>
  <c r="P448" i="12"/>
  <c r="Q448" i="12"/>
  <c r="R448" i="12"/>
  <c r="S448" i="12"/>
  <c r="T448" i="12"/>
  <c r="U448" i="12"/>
  <c r="V448" i="12"/>
  <c r="L449" i="12"/>
  <c r="M449" i="12"/>
  <c r="N449" i="12"/>
  <c r="O449" i="12"/>
  <c r="P449" i="12"/>
  <c r="Q449" i="12"/>
  <c r="R449" i="12"/>
  <c r="S449" i="12"/>
  <c r="T449" i="12"/>
  <c r="U449" i="12"/>
  <c r="V449" i="12"/>
  <c r="L450" i="12"/>
  <c r="M450" i="12"/>
  <c r="N450" i="12"/>
  <c r="O450" i="12"/>
  <c r="P450" i="12"/>
  <c r="Q450" i="12"/>
  <c r="R450" i="12"/>
  <c r="S450" i="12"/>
  <c r="T450" i="12"/>
  <c r="U450" i="12"/>
  <c r="V450" i="12"/>
  <c r="L451" i="12"/>
  <c r="M451" i="12"/>
  <c r="N451" i="12"/>
  <c r="O451" i="12"/>
  <c r="P451" i="12"/>
  <c r="Q451" i="12"/>
  <c r="R451" i="12"/>
  <c r="S451" i="12"/>
  <c r="T451" i="12"/>
  <c r="U451" i="12"/>
  <c r="V451" i="12"/>
  <c r="L452" i="12"/>
  <c r="M452" i="12"/>
  <c r="N452" i="12"/>
  <c r="O452" i="12"/>
  <c r="P452" i="12"/>
  <c r="Q452" i="12"/>
  <c r="R452" i="12"/>
  <c r="S452" i="12"/>
  <c r="T452" i="12"/>
  <c r="U452" i="12"/>
  <c r="V452" i="12"/>
  <c r="L453" i="12"/>
  <c r="M453" i="12"/>
  <c r="N453" i="12"/>
  <c r="O453" i="12"/>
  <c r="P453" i="12"/>
  <c r="Q453" i="12"/>
  <c r="R453" i="12"/>
  <c r="S453" i="12"/>
  <c r="T453" i="12"/>
  <c r="U453" i="12"/>
  <c r="V453" i="12"/>
  <c r="L454" i="12"/>
  <c r="M454" i="12"/>
  <c r="N454" i="12"/>
  <c r="O454" i="12"/>
  <c r="P454" i="12"/>
  <c r="Q454" i="12"/>
  <c r="R454" i="12"/>
  <c r="S454" i="12"/>
  <c r="T454" i="12"/>
  <c r="U454" i="12"/>
  <c r="V454" i="12"/>
  <c r="L455" i="12"/>
  <c r="M455" i="12"/>
  <c r="N455" i="12"/>
  <c r="O455" i="12"/>
  <c r="P455" i="12"/>
  <c r="Q455" i="12"/>
  <c r="R455" i="12"/>
  <c r="S455" i="12"/>
  <c r="T455" i="12"/>
  <c r="U455" i="12"/>
  <c r="V455" i="12"/>
  <c r="L456" i="12"/>
  <c r="M456" i="12"/>
  <c r="N456" i="12"/>
  <c r="O456" i="12"/>
  <c r="P456" i="12"/>
  <c r="Q456" i="12"/>
  <c r="R456" i="12"/>
  <c r="S456" i="12"/>
  <c r="T456" i="12"/>
  <c r="U456" i="12"/>
  <c r="V456" i="12"/>
  <c r="L457" i="12"/>
  <c r="M457" i="12"/>
  <c r="N457" i="12"/>
  <c r="O457" i="12"/>
  <c r="P457" i="12"/>
  <c r="Q457" i="12"/>
  <c r="R457" i="12"/>
  <c r="S457" i="12"/>
  <c r="T457" i="12"/>
  <c r="U457" i="12"/>
  <c r="V457" i="12"/>
  <c r="L458" i="12"/>
  <c r="M458" i="12"/>
  <c r="N458" i="12"/>
  <c r="O458" i="12"/>
  <c r="P458" i="12"/>
  <c r="Q458" i="12"/>
  <c r="R458" i="12"/>
  <c r="S458" i="12"/>
  <c r="T458" i="12"/>
  <c r="U458" i="12"/>
  <c r="V458" i="12"/>
  <c r="L459" i="12"/>
  <c r="M459" i="12"/>
  <c r="N459" i="12"/>
  <c r="O459" i="12"/>
  <c r="P459" i="12"/>
  <c r="Q459" i="12"/>
  <c r="R459" i="12"/>
  <c r="S459" i="12"/>
  <c r="T459" i="12"/>
  <c r="U459" i="12"/>
  <c r="V459" i="12"/>
  <c r="L460" i="12"/>
  <c r="M460" i="12"/>
  <c r="N460" i="12"/>
  <c r="O460" i="12"/>
  <c r="P460" i="12"/>
  <c r="Q460" i="12"/>
  <c r="R460" i="12"/>
  <c r="S460" i="12"/>
  <c r="T460" i="12"/>
  <c r="U460" i="12"/>
  <c r="V460" i="12"/>
  <c r="L461" i="12"/>
  <c r="M461" i="12"/>
  <c r="N461" i="12"/>
  <c r="O461" i="12"/>
  <c r="P461" i="12"/>
  <c r="Q461" i="12"/>
  <c r="R461" i="12"/>
  <c r="S461" i="12"/>
  <c r="T461" i="12"/>
  <c r="U461" i="12"/>
  <c r="V461" i="12"/>
  <c r="L462" i="12"/>
  <c r="M462" i="12"/>
  <c r="N462" i="12"/>
  <c r="O462" i="12"/>
  <c r="P462" i="12"/>
  <c r="Q462" i="12"/>
  <c r="R462" i="12"/>
  <c r="S462" i="12"/>
  <c r="T462" i="12"/>
  <c r="U462" i="12"/>
  <c r="V462" i="12"/>
  <c r="L463" i="12"/>
  <c r="M463" i="12"/>
  <c r="N463" i="12"/>
  <c r="O463" i="12"/>
  <c r="P463" i="12"/>
  <c r="Q463" i="12"/>
  <c r="R463" i="12"/>
  <c r="S463" i="12"/>
  <c r="T463" i="12"/>
  <c r="U463" i="12"/>
  <c r="V463" i="12"/>
  <c r="L464" i="12"/>
  <c r="M464" i="12"/>
  <c r="N464" i="12"/>
  <c r="O464" i="12"/>
  <c r="P464" i="12"/>
  <c r="Q464" i="12"/>
  <c r="R464" i="12"/>
  <c r="S464" i="12"/>
  <c r="T464" i="12"/>
  <c r="U464" i="12"/>
  <c r="V464" i="12"/>
  <c r="L465" i="12"/>
  <c r="M465" i="12"/>
  <c r="N465" i="12"/>
  <c r="O465" i="12"/>
  <c r="P465" i="12"/>
  <c r="Q465" i="12"/>
  <c r="R465" i="12"/>
  <c r="S465" i="12"/>
  <c r="T465" i="12"/>
  <c r="U465" i="12"/>
  <c r="V465" i="12"/>
  <c r="L466" i="12"/>
  <c r="M466" i="12"/>
  <c r="N466" i="12"/>
  <c r="O466" i="12"/>
  <c r="P466" i="12"/>
  <c r="Q466" i="12"/>
  <c r="R466" i="12"/>
  <c r="S466" i="12"/>
  <c r="T466" i="12"/>
  <c r="U466" i="12"/>
  <c r="V466" i="12"/>
  <c r="L467" i="12"/>
  <c r="M467" i="12"/>
  <c r="N467" i="12"/>
  <c r="O467" i="12"/>
  <c r="P467" i="12"/>
  <c r="Q467" i="12"/>
  <c r="R467" i="12"/>
  <c r="S467" i="12"/>
  <c r="T467" i="12"/>
  <c r="U467" i="12"/>
  <c r="V467" i="12"/>
  <c r="L468" i="12"/>
  <c r="M468" i="12"/>
  <c r="N468" i="12"/>
  <c r="O468" i="12"/>
  <c r="P468" i="12"/>
  <c r="Q468" i="12"/>
  <c r="R468" i="12"/>
  <c r="S468" i="12"/>
  <c r="T468" i="12"/>
  <c r="U468" i="12"/>
  <c r="V468" i="12"/>
  <c r="L469" i="12"/>
  <c r="M469" i="12"/>
  <c r="N469" i="12"/>
  <c r="O469" i="12"/>
  <c r="P469" i="12"/>
  <c r="Q469" i="12"/>
  <c r="R469" i="12"/>
  <c r="S469" i="12"/>
  <c r="T469" i="12"/>
  <c r="U469" i="12"/>
  <c r="V469" i="12"/>
  <c r="L470" i="12"/>
  <c r="M470" i="12"/>
  <c r="N470" i="12"/>
  <c r="O470" i="12"/>
  <c r="P470" i="12"/>
  <c r="Q470" i="12"/>
  <c r="R470" i="12"/>
  <c r="S470" i="12"/>
  <c r="T470" i="12"/>
  <c r="U470" i="12"/>
  <c r="V470" i="12"/>
  <c r="L471" i="12"/>
  <c r="M471" i="12"/>
  <c r="N471" i="12"/>
  <c r="O471" i="12"/>
  <c r="P471" i="12"/>
  <c r="Q471" i="12"/>
  <c r="R471" i="12"/>
  <c r="S471" i="12"/>
  <c r="T471" i="12"/>
  <c r="U471" i="12"/>
  <c r="V471" i="12"/>
  <c r="L472" i="12"/>
  <c r="M472" i="12"/>
  <c r="N472" i="12"/>
  <c r="O472" i="12"/>
  <c r="P472" i="12"/>
  <c r="Q472" i="12"/>
  <c r="R472" i="12"/>
  <c r="S472" i="12"/>
  <c r="T472" i="12"/>
  <c r="U472" i="12"/>
  <c r="V472" i="12"/>
  <c r="L473" i="12"/>
  <c r="M473" i="12"/>
  <c r="N473" i="12"/>
  <c r="O473" i="12"/>
  <c r="P473" i="12"/>
  <c r="Q473" i="12"/>
  <c r="R473" i="12"/>
  <c r="S473" i="12"/>
  <c r="T473" i="12"/>
  <c r="U473" i="12"/>
  <c r="V473" i="12"/>
  <c r="L474" i="12"/>
  <c r="M474" i="12"/>
  <c r="N474" i="12"/>
  <c r="O474" i="12"/>
  <c r="P474" i="12"/>
  <c r="Q474" i="12"/>
  <c r="R474" i="12"/>
  <c r="S474" i="12"/>
  <c r="T474" i="12"/>
  <c r="U474" i="12"/>
  <c r="V474" i="12"/>
  <c r="L475" i="12"/>
  <c r="M475" i="12"/>
  <c r="N475" i="12"/>
  <c r="O475" i="12"/>
  <c r="P475" i="12"/>
  <c r="Q475" i="12"/>
  <c r="R475" i="12"/>
  <c r="S475" i="12"/>
  <c r="T475" i="12"/>
  <c r="U475" i="12"/>
  <c r="V475" i="12"/>
  <c r="L476" i="12"/>
  <c r="M476" i="12"/>
  <c r="N476" i="12"/>
  <c r="O476" i="12"/>
  <c r="P476" i="12"/>
  <c r="Q476" i="12"/>
  <c r="R476" i="12"/>
  <c r="S476" i="12"/>
  <c r="T476" i="12"/>
  <c r="U476" i="12"/>
  <c r="V476" i="12"/>
  <c r="L477" i="12"/>
  <c r="M477" i="12"/>
  <c r="N477" i="12"/>
  <c r="O477" i="12"/>
  <c r="P477" i="12"/>
  <c r="Q477" i="12"/>
  <c r="R477" i="12"/>
  <c r="S477" i="12"/>
  <c r="T477" i="12"/>
  <c r="U477" i="12"/>
  <c r="V477" i="12"/>
  <c r="L478" i="12"/>
  <c r="M478" i="12"/>
  <c r="N478" i="12"/>
  <c r="O478" i="12"/>
  <c r="P478" i="12"/>
  <c r="Q478" i="12"/>
  <c r="R478" i="12"/>
  <c r="S478" i="12"/>
  <c r="T478" i="12"/>
  <c r="U478" i="12"/>
  <c r="V478" i="12"/>
  <c r="L479" i="12"/>
  <c r="M479" i="12"/>
  <c r="N479" i="12"/>
  <c r="O479" i="12"/>
  <c r="P479" i="12"/>
  <c r="Q479" i="12"/>
  <c r="R479" i="12"/>
  <c r="S479" i="12"/>
  <c r="T479" i="12"/>
  <c r="U479" i="12"/>
  <c r="V479" i="12"/>
  <c r="L480" i="12"/>
  <c r="M480" i="12"/>
  <c r="N480" i="12"/>
  <c r="O480" i="12"/>
  <c r="P480" i="12"/>
  <c r="Q480" i="12"/>
  <c r="R480" i="12"/>
  <c r="S480" i="12"/>
  <c r="T480" i="12"/>
  <c r="U480" i="12"/>
  <c r="V480" i="12"/>
  <c r="L481" i="12"/>
  <c r="M481" i="12"/>
  <c r="N481" i="12"/>
  <c r="O481" i="12"/>
  <c r="P481" i="12"/>
  <c r="Q481" i="12"/>
  <c r="R481" i="12"/>
  <c r="S481" i="12"/>
  <c r="T481" i="12"/>
  <c r="U481" i="12"/>
  <c r="V481" i="12"/>
  <c r="L482" i="12"/>
  <c r="M482" i="12"/>
  <c r="N482" i="12"/>
  <c r="O482" i="12"/>
  <c r="P482" i="12"/>
  <c r="Q482" i="12"/>
  <c r="R482" i="12"/>
  <c r="S482" i="12"/>
  <c r="T482" i="12"/>
  <c r="U482" i="12"/>
  <c r="V482" i="12"/>
  <c r="L483" i="12"/>
  <c r="M483" i="12"/>
  <c r="N483" i="12"/>
  <c r="O483" i="12"/>
  <c r="P483" i="12"/>
  <c r="Q483" i="12"/>
  <c r="R483" i="12"/>
  <c r="S483" i="12"/>
  <c r="T483" i="12"/>
  <c r="U483" i="12"/>
  <c r="V483" i="12"/>
  <c r="L484" i="12"/>
  <c r="M484" i="12"/>
  <c r="N484" i="12"/>
  <c r="O484" i="12"/>
  <c r="P484" i="12"/>
  <c r="Q484" i="12"/>
  <c r="R484" i="12"/>
  <c r="S484" i="12"/>
  <c r="T484" i="12"/>
  <c r="U484" i="12"/>
  <c r="V484" i="12"/>
  <c r="L485" i="12"/>
  <c r="M485" i="12"/>
  <c r="N485" i="12"/>
  <c r="O485" i="12"/>
  <c r="P485" i="12"/>
  <c r="Q485" i="12"/>
  <c r="R485" i="12"/>
  <c r="S485" i="12"/>
  <c r="T485" i="12"/>
  <c r="U485" i="12"/>
  <c r="V485" i="12"/>
  <c r="L486" i="12"/>
  <c r="M486" i="12"/>
  <c r="N486" i="12"/>
  <c r="O486" i="12"/>
  <c r="P486" i="12"/>
  <c r="Q486" i="12"/>
  <c r="R486" i="12"/>
  <c r="S486" i="12"/>
  <c r="T486" i="12"/>
  <c r="U486" i="12"/>
  <c r="V486" i="12"/>
  <c r="L487" i="12"/>
  <c r="M487" i="12"/>
  <c r="N487" i="12"/>
  <c r="O487" i="12"/>
  <c r="P487" i="12"/>
  <c r="Q487" i="12"/>
  <c r="R487" i="12"/>
  <c r="S487" i="12"/>
  <c r="T487" i="12"/>
  <c r="U487" i="12"/>
  <c r="V487" i="12"/>
  <c r="L488" i="12"/>
  <c r="M488" i="12"/>
  <c r="N488" i="12"/>
  <c r="O488" i="12"/>
  <c r="P488" i="12"/>
  <c r="Q488" i="12"/>
  <c r="R488" i="12"/>
  <c r="S488" i="12"/>
  <c r="T488" i="12"/>
  <c r="U488" i="12"/>
  <c r="V488" i="12"/>
  <c r="L489" i="12"/>
  <c r="M489" i="12"/>
  <c r="N489" i="12"/>
  <c r="O489" i="12"/>
  <c r="P489" i="12"/>
  <c r="Q489" i="12"/>
  <c r="R489" i="12"/>
  <c r="S489" i="12"/>
  <c r="T489" i="12"/>
  <c r="U489" i="12"/>
  <c r="V489" i="12"/>
  <c r="L490" i="12"/>
  <c r="M490" i="12"/>
  <c r="N490" i="12"/>
  <c r="O490" i="12"/>
  <c r="P490" i="12"/>
  <c r="Q490" i="12"/>
  <c r="R490" i="12"/>
  <c r="S490" i="12"/>
  <c r="T490" i="12"/>
  <c r="U490" i="12"/>
  <c r="V490" i="12"/>
  <c r="L491" i="12"/>
  <c r="M491" i="12"/>
  <c r="N491" i="12"/>
  <c r="O491" i="12"/>
  <c r="P491" i="12"/>
  <c r="Q491" i="12"/>
  <c r="R491" i="12"/>
  <c r="S491" i="12"/>
  <c r="T491" i="12"/>
  <c r="U491" i="12"/>
  <c r="V491" i="12"/>
  <c r="L492" i="12"/>
  <c r="M492" i="12"/>
  <c r="N492" i="12"/>
  <c r="O492" i="12"/>
  <c r="P492" i="12"/>
  <c r="Q492" i="12"/>
  <c r="R492" i="12"/>
  <c r="S492" i="12"/>
  <c r="T492" i="12"/>
  <c r="U492" i="12"/>
  <c r="V492" i="12"/>
  <c r="L493" i="12"/>
  <c r="M493" i="12"/>
  <c r="N493" i="12"/>
  <c r="O493" i="12"/>
  <c r="P493" i="12"/>
  <c r="Q493" i="12"/>
  <c r="R493" i="12"/>
  <c r="S493" i="12"/>
  <c r="T493" i="12"/>
  <c r="U493" i="12"/>
  <c r="V493" i="12"/>
  <c r="L494" i="12"/>
  <c r="M494" i="12"/>
  <c r="N494" i="12"/>
  <c r="O494" i="12"/>
  <c r="P494" i="12"/>
  <c r="Q494" i="12"/>
  <c r="R494" i="12"/>
  <c r="S494" i="12"/>
  <c r="T494" i="12"/>
  <c r="U494" i="12"/>
  <c r="V494" i="12"/>
  <c r="L495" i="12"/>
  <c r="M495" i="12"/>
  <c r="N495" i="12"/>
  <c r="O495" i="12"/>
  <c r="P495" i="12"/>
  <c r="Q495" i="12"/>
  <c r="R495" i="12"/>
  <c r="S495" i="12"/>
  <c r="T495" i="12"/>
  <c r="U495" i="12"/>
  <c r="V495" i="12"/>
  <c r="L496" i="12"/>
  <c r="M496" i="12"/>
  <c r="N496" i="12"/>
  <c r="O496" i="12"/>
  <c r="P496" i="12"/>
  <c r="Q496" i="12"/>
  <c r="R496" i="12"/>
  <c r="S496" i="12"/>
  <c r="T496" i="12"/>
  <c r="U496" i="12"/>
  <c r="V496" i="12"/>
  <c r="L497" i="12"/>
  <c r="M497" i="12"/>
  <c r="N497" i="12"/>
  <c r="O497" i="12"/>
  <c r="P497" i="12"/>
  <c r="Q497" i="12"/>
  <c r="R497" i="12"/>
  <c r="S497" i="12"/>
  <c r="T497" i="12"/>
  <c r="U497" i="12"/>
  <c r="V497" i="12"/>
  <c r="L498" i="12"/>
  <c r="M498" i="12"/>
  <c r="N498" i="12"/>
  <c r="O498" i="12"/>
  <c r="P498" i="12"/>
  <c r="Q498" i="12"/>
  <c r="R498" i="12"/>
  <c r="S498" i="12"/>
  <c r="T498" i="12"/>
  <c r="U498" i="12"/>
  <c r="V498" i="12"/>
  <c r="L499" i="12"/>
  <c r="M499" i="12"/>
  <c r="N499" i="12"/>
  <c r="O499" i="12"/>
  <c r="P499" i="12"/>
  <c r="Q499" i="12"/>
  <c r="R499" i="12"/>
  <c r="S499" i="12"/>
  <c r="T499" i="12"/>
  <c r="U499" i="12"/>
  <c r="V499" i="12"/>
  <c r="L500" i="12"/>
  <c r="M500" i="12"/>
  <c r="N500" i="12"/>
  <c r="O500" i="12"/>
  <c r="P500" i="12"/>
  <c r="Q500" i="12"/>
  <c r="R500" i="12"/>
  <c r="S500" i="12"/>
  <c r="T500" i="12"/>
  <c r="U500" i="12"/>
  <c r="V500" i="12"/>
  <c r="L501" i="12"/>
  <c r="M501" i="12"/>
  <c r="N501" i="12"/>
  <c r="O501" i="12"/>
  <c r="P501" i="12"/>
  <c r="Q501" i="12"/>
  <c r="R501" i="12"/>
  <c r="S501" i="12"/>
  <c r="T501" i="12"/>
  <c r="U501" i="12"/>
  <c r="V501" i="12"/>
  <c r="L502" i="12"/>
  <c r="M502" i="12"/>
  <c r="N502" i="12"/>
  <c r="O502" i="12"/>
  <c r="P502" i="12"/>
  <c r="Q502" i="12"/>
  <c r="R502" i="12"/>
  <c r="S502" i="12"/>
  <c r="T502" i="12"/>
  <c r="U502" i="12"/>
  <c r="V502" i="12"/>
  <c r="L503" i="12"/>
  <c r="M503" i="12"/>
  <c r="N503" i="12"/>
  <c r="O503" i="12"/>
  <c r="P503" i="12"/>
  <c r="Q503" i="12"/>
  <c r="R503" i="12"/>
  <c r="S503" i="12"/>
  <c r="T503" i="12"/>
  <c r="U503" i="12"/>
  <c r="V503" i="12"/>
  <c r="L504" i="12"/>
  <c r="M504" i="12"/>
  <c r="N504" i="12"/>
  <c r="O504" i="12"/>
  <c r="P504" i="12"/>
  <c r="Q504" i="12"/>
  <c r="R504" i="12"/>
  <c r="S504" i="12"/>
  <c r="T504" i="12"/>
  <c r="U504" i="12"/>
  <c r="V504" i="12"/>
  <c r="L505" i="12"/>
  <c r="M505" i="12"/>
  <c r="N505" i="12"/>
  <c r="O505" i="12"/>
  <c r="P505" i="12"/>
  <c r="Q505" i="12"/>
  <c r="R505" i="12"/>
  <c r="S505" i="12"/>
  <c r="T505" i="12"/>
  <c r="U505" i="12"/>
  <c r="V505" i="12"/>
  <c r="L506" i="12"/>
  <c r="M506" i="12"/>
  <c r="N506" i="12"/>
  <c r="O506" i="12"/>
  <c r="P506" i="12"/>
  <c r="Q506" i="12"/>
  <c r="R506" i="12"/>
  <c r="S506" i="12"/>
  <c r="T506" i="12"/>
  <c r="U506" i="12"/>
  <c r="V506" i="12"/>
  <c r="L507" i="12"/>
  <c r="M507" i="12"/>
  <c r="N507" i="12"/>
  <c r="O507" i="12"/>
  <c r="P507" i="12"/>
  <c r="Q507" i="12"/>
  <c r="R507" i="12"/>
  <c r="S507" i="12"/>
  <c r="T507" i="12"/>
  <c r="U507" i="12"/>
  <c r="V507" i="12"/>
  <c r="L508" i="12"/>
  <c r="M508" i="12"/>
  <c r="N508" i="12"/>
  <c r="O508" i="12"/>
  <c r="P508" i="12"/>
  <c r="Q508" i="12"/>
  <c r="R508" i="12"/>
  <c r="S508" i="12"/>
  <c r="T508" i="12"/>
  <c r="U508" i="12"/>
  <c r="V508" i="12"/>
  <c r="L17" i="12"/>
  <c r="M17" i="12"/>
  <c r="N17" i="12"/>
  <c r="O17" i="12"/>
  <c r="P17" i="12"/>
  <c r="Q17" i="12"/>
  <c r="R17" i="12"/>
  <c r="S17" i="12"/>
  <c r="T17" i="12"/>
  <c r="U17" i="12"/>
  <c r="V17" i="12"/>
  <c r="L18" i="12"/>
  <c r="M18" i="12"/>
  <c r="N18" i="12"/>
  <c r="O18" i="12"/>
  <c r="P18" i="12"/>
  <c r="Q18" i="12"/>
  <c r="R18" i="12"/>
  <c r="S18" i="12"/>
  <c r="T18" i="12"/>
  <c r="U18" i="12"/>
  <c r="V18" i="12"/>
  <c r="L19" i="12"/>
  <c r="M19" i="12"/>
  <c r="N19" i="12"/>
  <c r="O19" i="12"/>
  <c r="P19" i="12"/>
  <c r="Q19" i="12"/>
  <c r="R19" i="12"/>
  <c r="S19" i="12"/>
  <c r="T19" i="12"/>
  <c r="U19" i="12"/>
  <c r="V19" i="12"/>
  <c r="L20" i="12"/>
  <c r="M20" i="12"/>
  <c r="N20" i="12"/>
  <c r="O20" i="12"/>
  <c r="P20" i="12"/>
  <c r="Q20" i="12"/>
  <c r="R20" i="12"/>
  <c r="S20" i="12"/>
  <c r="T20" i="12"/>
  <c r="U20" i="12"/>
  <c r="V20" i="12"/>
  <c r="L21" i="12"/>
  <c r="M21" i="12"/>
  <c r="N21" i="12"/>
  <c r="O21" i="12"/>
  <c r="P21" i="12"/>
  <c r="Q21" i="12"/>
  <c r="R21" i="12"/>
  <c r="S21" i="12"/>
  <c r="T21" i="12"/>
  <c r="U21" i="12"/>
  <c r="V21" i="12"/>
  <c r="L22" i="12"/>
  <c r="M22" i="12"/>
  <c r="N22" i="12"/>
  <c r="O22" i="12"/>
  <c r="P22" i="12"/>
  <c r="Q22" i="12"/>
  <c r="R22" i="12"/>
  <c r="S22" i="12"/>
  <c r="T22" i="12"/>
  <c r="U22" i="12"/>
  <c r="V22" i="12"/>
  <c r="L23" i="12"/>
  <c r="M23" i="12"/>
  <c r="N23" i="12"/>
  <c r="O23" i="12"/>
  <c r="P23" i="12"/>
  <c r="Q23" i="12"/>
  <c r="R23" i="12"/>
  <c r="S23" i="12"/>
  <c r="T23" i="12"/>
  <c r="U23" i="12"/>
  <c r="V23" i="12"/>
  <c r="L24" i="12"/>
  <c r="M24" i="12"/>
  <c r="N24" i="12"/>
  <c r="O24" i="12"/>
  <c r="P24" i="12"/>
  <c r="Q24" i="12"/>
  <c r="R24" i="12"/>
  <c r="S24" i="12"/>
  <c r="T24" i="12"/>
  <c r="U24" i="12"/>
  <c r="V24" i="12"/>
  <c r="L25" i="12"/>
  <c r="M25" i="12"/>
  <c r="N25" i="12"/>
  <c r="O25" i="12"/>
  <c r="P25" i="12"/>
  <c r="Q25" i="12"/>
  <c r="R25" i="12"/>
  <c r="S25" i="12"/>
  <c r="T25" i="12"/>
  <c r="U25" i="12"/>
  <c r="V25" i="12"/>
  <c r="L26" i="12"/>
  <c r="M26" i="12"/>
  <c r="N26" i="12"/>
  <c r="O26" i="12"/>
  <c r="P26" i="12"/>
  <c r="Q26" i="12"/>
  <c r="R26" i="12"/>
  <c r="S26" i="12"/>
  <c r="T26" i="12"/>
  <c r="U26" i="12"/>
  <c r="V26" i="12"/>
  <c r="L27" i="12"/>
  <c r="M27" i="12"/>
  <c r="N27" i="12"/>
  <c r="O27" i="12"/>
  <c r="P27" i="12"/>
  <c r="Q27" i="12"/>
  <c r="R27" i="12"/>
  <c r="S27" i="12"/>
  <c r="T27" i="12"/>
  <c r="U27" i="12"/>
  <c r="V27" i="12"/>
  <c r="L28" i="12"/>
  <c r="M28" i="12"/>
  <c r="N28" i="12"/>
  <c r="O28" i="12"/>
  <c r="P28" i="12"/>
  <c r="Q28" i="12"/>
  <c r="R28" i="12"/>
  <c r="S28" i="12"/>
  <c r="T28" i="12"/>
  <c r="U28" i="12"/>
  <c r="V28" i="12"/>
  <c r="L29" i="12"/>
  <c r="M29" i="12"/>
  <c r="N29" i="12"/>
  <c r="O29" i="12"/>
  <c r="P29" i="12"/>
  <c r="Q29" i="12"/>
  <c r="R29" i="12"/>
  <c r="S29" i="12"/>
  <c r="T29" i="12"/>
  <c r="U29" i="12"/>
  <c r="V29" i="12"/>
  <c r="L30" i="12"/>
  <c r="M30" i="12"/>
  <c r="N30" i="12"/>
  <c r="O30" i="12"/>
  <c r="P30" i="12"/>
  <c r="Q30" i="12"/>
  <c r="R30" i="12"/>
  <c r="S30" i="12"/>
  <c r="T30" i="12"/>
  <c r="U30" i="12"/>
  <c r="V30" i="12"/>
  <c r="L31" i="12"/>
  <c r="M31" i="12"/>
  <c r="N31" i="12"/>
  <c r="O31" i="12"/>
  <c r="P31" i="12"/>
  <c r="Q31" i="12"/>
  <c r="R31" i="12"/>
  <c r="S31" i="12"/>
  <c r="T31" i="12"/>
  <c r="U31" i="12"/>
  <c r="V31" i="12"/>
  <c r="L32" i="12"/>
  <c r="M32" i="12"/>
  <c r="N32" i="12"/>
  <c r="O32" i="12"/>
  <c r="P32" i="12"/>
  <c r="Q32" i="12"/>
  <c r="R32" i="12"/>
  <c r="S32" i="12"/>
  <c r="T32" i="12"/>
  <c r="U32" i="12"/>
  <c r="V32" i="12"/>
  <c r="L33" i="12"/>
  <c r="M33" i="12"/>
  <c r="N33" i="12"/>
  <c r="O33" i="12"/>
  <c r="P33" i="12"/>
  <c r="Q33" i="12"/>
  <c r="R33" i="12"/>
  <c r="S33" i="12"/>
  <c r="T33" i="12"/>
  <c r="U33" i="12"/>
  <c r="V33" i="12"/>
  <c r="L34" i="12"/>
  <c r="M34" i="12"/>
  <c r="N34" i="12"/>
  <c r="O34" i="12"/>
  <c r="P34" i="12"/>
  <c r="Q34" i="12"/>
  <c r="R34" i="12"/>
  <c r="S34" i="12"/>
  <c r="T34" i="12"/>
  <c r="U34" i="12"/>
  <c r="V34" i="12"/>
  <c r="L35" i="12"/>
  <c r="M35" i="12"/>
  <c r="N35" i="12"/>
  <c r="O35" i="12"/>
  <c r="P35" i="12"/>
  <c r="Q35" i="12"/>
  <c r="R35" i="12"/>
  <c r="S35" i="12"/>
  <c r="T35" i="12"/>
  <c r="U35" i="12"/>
  <c r="V35" i="12"/>
  <c r="L36" i="12"/>
  <c r="M36" i="12"/>
  <c r="N36" i="12"/>
  <c r="O36" i="12"/>
  <c r="P36" i="12"/>
  <c r="Q36" i="12"/>
  <c r="R36" i="12"/>
  <c r="S36" i="12"/>
  <c r="T36" i="12"/>
  <c r="U36" i="12"/>
  <c r="V36" i="12"/>
  <c r="L37" i="12"/>
  <c r="M37" i="12"/>
  <c r="N37" i="12"/>
  <c r="O37" i="12"/>
  <c r="P37" i="12"/>
  <c r="Q37" i="12"/>
  <c r="R37" i="12"/>
  <c r="S37" i="12"/>
  <c r="T37" i="12"/>
  <c r="U37" i="12"/>
  <c r="V37" i="12"/>
  <c r="L38" i="12"/>
  <c r="M38" i="12"/>
  <c r="N38" i="12"/>
  <c r="O38" i="12"/>
  <c r="P38" i="12"/>
  <c r="Q38" i="12"/>
  <c r="R38" i="12"/>
  <c r="S38" i="12"/>
  <c r="T38" i="12"/>
  <c r="U38" i="12"/>
  <c r="V38" i="12"/>
  <c r="L39" i="12"/>
  <c r="M39" i="12"/>
  <c r="N39" i="12"/>
  <c r="O39" i="12"/>
  <c r="P39" i="12"/>
  <c r="Q39" i="12"/>
  <c r="R39" i="12"/>
  <c r="S39" i="12"/>
  <c r="T39" i="12"/>
  <c r="U39" i="12"/>
  <c r="V39" i="12"/>
  <c r="L40" i="12"/>
  <c r="M40" i="12"/>
  <c r="N40" i="12"/>
  <c r="O40" i="12"/>
  <c r="P40" i="12"/>
  <c r="Q40" i="12"/>
  <c r="R40" i="12"/>
  <c r="S40" i="12"/>
  <c r="T40" i="12"/>
  <c r="U40" i="12"/>
  <c r="V40" i="12"/>
  <c r="L41" i="12"/>
  <c r="M41" i="12"/>
  <c r="N41" i="12"/>
  <c r="O41" i="12"/>
  <c r="P41" i="12"/>
  <c r="Q41" i="12"/>
  <c r="R41" i="12"/>
  <c r="S41" i="12"/>
  <c r="T41" i="12"/>
  <c r="U41" i="12"/>
  <c r="V41" i="12"/>
  <c r="L42" i="12"/>
  <c r="M42" i="12"/>
  <c r="N42" i="12"/>
  <c r="O42" i="12"/>
  <c r="P42" i="12"/>
  <c r="Q42" i="12"/>
  <c r="R42" i="12"/>
  <c r="S42" i="12"/>
  <c r="T42" i="12"/>
  <c r="U42" i="12"/>
  <c r="V42" i="12"/>
  <c r="L43" i="12"/>
  <c r="M43" i="12"/>
  <c r="N43" i="12"/>
  <c r="O43" i="12"/>
  <c r="P43" i="12"/>
  <c r="Q43" i="12"/>
  <c r="R43" i="12"/>
  <c r="S43" i="12"/>
  <c r="T43" i="12"/>
  <c r="U43" i="12"/>
  <c r="V43" i="12"/>
  <c r="L44" i="12"/>
  <c r="M44" i="12"/>
  <c r="N44" i="12"/>
  <c r="O44" i="12"/>
  <c r="P44" i="12"/>
  <c r="Q44" i="12"/>
  <c r="R44" i="12"/>
  <c r="S44" i="12"/>
  <c r="T44" i="12"/>
  <c r="U44" i="12"/>
  <c r="V44" i="12"/>
  <c r="L45" i="12"/>
  <c r="M45" i="12"/>
  <c r="N45" i="12"/>
  <c r="O45" i="12"/>
  <c r="P45" i="12"/>
  <c r="Q45" i="12"/>
  <c r="R45" i="12"/>
  <c r="S45" i="12"/>
  <c r="T45" i="12"/>
  <c r="U45" i="12"/>
  <c r="V45" i="12"/>
  <c r="L46" i="12"/>
  <c r="M46" i="12"/>
  <c r="N46" i="12"/>
  <c r="O46" i="12"/>
  <c r="P46" i="12"/>
  <c r="Q46" i="12"/>
  <c r="R46" i="12"/>
  <c r="S46" i="12"/>
  <c r="T46" i="12"/>
  <c r="U46" i="12"/>
  <c r="V46" i="12"/>
  <c r="L47" i="12"/>
  <c r="M47" i="12"/>
  <c r="N47" i="12"/>
  <c r="O47" i="12"/>
  <c r="P47" i="12"/>
  <c r="Q47" i="12"/>
  <c r="R47" i="12"/>
  <c r="S47" i="12"/>
  <c r="T47" i="12"/>
  <c r="U47" i="12"/>
  <c r="V47" i="12"/>
  <c r="L48" i="12"/>
  <c r="M48" i="12"/>
  <c r="N48" i="12"/>
  <c r="O48" i="12"/>
  <c r="P48" i="12"/>
  <c r="Q48" i="12"/>
  <c r="R48" i="12"/>
  <c r="S48" i="12"/>
  <c r="T48" i="12"/>
  <c r="U48" i="12"/>
  <c r="V48" i="12"/>
  <c r="L49" i="12"/>
  <c r="M49" i="12"/>
  <c r="N49" i="12"/>
  <c r="O49" i="12"/>
  <c r="P49" i="12"/>
  <c r="Q49" i="12"/>
  <c r="R49" i="12"/>
  <c r="S49" i="12"/>
  <c r="T49" i="12"/>
  <c r="U49" i="12"/>
  <c r="V49" i="12"/>
  <c r="L50" i="12"/>
  <c r="M50" i="12"/>
  <c r="N50" i="12"/>
  <c r="O50" i="12"/>
  <c r="P50" i="12"/>
  <c r="Q50" i="12"/>
  <c r="R50" i="12"/>
  <c r="S50" i="12"/>
  <c r="T50" i="12"/>
  <c r="U50" i="12"/>
  <c r="V50" i="12"/>
  <c r="L51" i="12"/>
  <c r="M51" i="12"/>
  <c r="N51" i="12"/>
  <c r="O51" i="12"/>
  <c r="P51" i="12"/>
  <c r="Q51" i="12"/>
  <c r="R51" i="12"/>
  <c r="S51" i="12"/>
  <c r="T51" i="12"/>
  <c r="U51" i="12"/>
  <c r="V51" i="12"/>
  <c r="L52" i="12"/>
  <c r="M52" i="12"/>
  <c r="N52" i="12"/>
  <c r="O52" i="12"/>
  <c r="P52" i="12"/>
  <c r="Q52" i="12"/>
  <c r="R52" i="12"/>
  <c r="S52" i="12"/>
  <c r="T52" i="12"/>
  <c r="U52" i="12"/>
  <c r="V52" i="12"/>
  <c r="L53" i="12"/>
  <c r="M53" i="12"/>
  <c r="N53" i="12"/>
  <c r="O53" i="12"/>
  <c r="P53" i="12"/>
  <c r="Q53" i="12"/>
  <c r="R53" i="12"/>
  <c r="S53" i="12"/>
  <c r="T53" i="12"/>
  <c r="U53" i="12"/>
  <c r="V53" i="12"/>
  <c r="L54" i="12"/>
  <c r="M54" i="12"/>
  <c r="N54" i="12"/>
  <c r="O54" i="12"/>
  <c r="P54" i="12"/>
  <c r="Q54" i="12"/>
  <c r="R54" i="12"/>
  <c r="S54" i="12"/>
  <c r="T54" i="12"/>
  <c r="U54" i="12"/>
  <c r="V54" i="12"/>
  <c r="L55" i="12"/>
  <c r="M55" i="12"/>
  <c r="N55" i="12"/>
  <c r="O55" i="12"/>
  <c r="P55" i="12"/>
  <c r="Q55" i="12"/>
  <c r="R55" i="12"/>
  <c r="S55" i="12"/>
  <c r="T55" i="12"/>
  <c r="U55" i="12"/>
  <c r="V55" i="12"/>
  <c r="L56" i="12"/>
  <c r="M56" i="12"/>
  <c r="N56" i="12"/>
  <c r="O56" i="12"/>
  <c r="P56" i="12"/>
  <c r="Q56" i="12"/>
  <c r="R56" i="12"/>
  <c r="S56" i="12"/>
  <c r="T56" i="12"/>
  <c r="U56" i="12"/>
  <c r="V56" i="12"/>
  <c r="L57" i="12"/>
  <c r="M57" i="12"/>
  <c r="N57" i="12"/>
  <c r="O57" i="12"/>
  <c r="P57" i="12"/>
  <c r="Q57" i="12"/>
  <c r="R57" i="12"/>
  <c r="S57" i="12"/>
  <c r="T57" i="12"/>
  <c r="U57" i="12"/>
  <c r="V57" i="12"/>
  <c r="L58" i="12"/>
  <c r="M58" i="12"/>
  <c r="N58" i="12"/>
  <c r="O58" i="12"/>
  <c r="P58" i="12"/>
  <c r="Q58" i="12"/>
  <c r="R58" i="12"/>
  <c r="S58" i="12"/>
  <c r="T58" i="12"/>
  <c r="U58" i="12"/>
  <c r="V58" i="12"/>
  <c r="L59" i="12"/>
  <c r="M59" i="12"/>
  <c r="N59" i="12"/>
  <c r="O59" i="12"/>
  <c r="P59" i="12"/>
  <c r="Q59" i="12"/>
  <c r="R59" i="12"/>
  <c r="S59" i="12"/>
  <c r="T59" i="12"/>
  <c r="U59" i="12"/>
  <c r="V59" i="12"/>
  <c r="L60" i="12"/>
  <c r="M60" i="12"/>
  <c r="N60" i="12"/>
  <c r="O60" i="12"/>
  <c r="P60" i="12"/>
  <c r="Q60" i="12"/>
  <c r="R60" i="12"/>
  <c r="S60" i="12"/>
  <c r="T60" i="12"/>
  <c r="U60" i="12"/>
  <c r="V60" i="12"/>
  <c r="L61" i="12"/>
  <c r="M61" i="12"/>
  <c r="N61" i="12"/>
  <c r="O61" i="12"/>
  <c r="P61" i="12"/>
  <c r="Q61" i="12"/>
  <c r="R61" i="12"/>
  <c r="S61" i="12"/>
  <c r="T61" i="12"/>
  <c r="U61" i="12"/>
  <c r="V61" i="12"/>
  <c r="L62" i="12"/>
  <c r="M62" i="12"/>
  <c r="N62" i="12"/>
  <c r="O62" i="12"/>
  <c r="P62" i="12"/>
  <c r="Q62" i="12"/>
  <c r="R62" i="12"/>
  <c r="S62" i="12"/>
  <c r="T62" i="12"/>
  <c r="U62" i="12"/>
  <c r="V62" i="12"/>
  <c r="L63" i="12"/>
  <c r="M63" i="12"/>
  <c r="N63" i="12"/>
  <c r="O63" i="12"/>
  <c r="P63" i="12"/>
  <c r="Q63" i="12"/>
  <c r="R63" i="12"/>
  <c r="S63" i="12"/>
  <c r="T63" i="12"/>
  <c r="U63" i="12"/>
  <c r="V63" i="12"/>
  <c r="L64" i="12"/>
  <c r="M64" i="12"/>
  <c r="N64" i="12"/>
  <c r="O64" i="12"/>
  <c r="P64" i="12"/>
  <c r="Q64" i="12"/>
  <c r="R64" i="12"/>
  <c r="S64" i="12"/>
  <c r="T64" i="12"/>
  <c r="U64" i="12"/>
  <c r="V64" i="12"/>
  <c r="L65" i="12"/>
  <c r="M65" i="12"/>
  <c r="N65" i="12"/>
  <c r="O65" i="12"/>
  <c r="P65" i="12"/>
  <c r="Q65" i="12"/>
  <c r="R65" i="12"/>
  <c r="S65" i="12"/>
  <c r="T65" i="12"/>
  <c r="U65" i="12"/>
  <c r="V65" i="12"/>
  <c r="L66" i="12"/>
  <c r="M66" i="12"/>
  <c r="N66" i="12"/>
  <c r="O66" i="12"/>
  <c r="P66" i="12"/>
  <c r="Q66" i="12"/>
  <c r="R66" i="12"/>
  <c r="S66" i="12"/>
  <c r="T66" i="12"/>
  <c r="U66" i="12"/>
  <c r="V66" i="12"/>
  <c r="L67" i="12"/>
  <c r="M67" i="12"/>
  <c r="N67" i="12"/>
  <c r="O67" i="12"/>
  <c r="P67" i="12"/>
  <c r="Q67" i="12"/>
  <c r="R67" i="12"/>
  <c r="S67" i="12"/>
  <c r="T67" i="12"/>
  <c r="U67" i="12"/>
  <c r="V67" i="12"/>
  <c r="L68" i="12"/>
  <c r="M68" i="12"/>
  <c r="N68" i="12"/>
  <c r="O68" i="12"/>
  <c r="P68" i="12"/>
  <c r="Q68" i="12"/>
  <c r="R68" i="12"/>
  <c r="S68" i="12"/>
  <c r="T68" i="12"/>
  <c r="U68" i="12"/>
  <c r="V68" i="12"/>
  <c r="L69" i="12"/>
  <c r="M69" i="12"/>
  <c r="N69" i="12"/>
  <c r="O69" i="12"/>
  <c r="P69" i="12"/>
  <c r="Q69" i="12"/>
  <c r="R69" i="12"/>
  <c r="S69" i="12"/>
  <c r="T69" i="12"/>
  <c r="U69" i="12"/>
  <c r="V69" i="12"/>
  <c r="L70" i="12"/>
  <c r="M70" i="12"/>
  <c r="N70" i="12"/>
  <c r="O70" i="12"/>
  <c r="P70" i="12"/>
  <c r="Q70" i="12"/>
  <c r="R70" i="12"/>
  <c r="S70" i="12"/>
  <c r="T70" i="12"/>
  <c r="U70" i="12"/>
  <c r="V70" i="12"/>
  <c r="L71" i="12"/>
  <c r="M71" i="12"/>
  <c r="N71" i="12"/>
  <c r="O71" i="12"/>
  <c r="P71" i="12"/>
  <c r="Q71" i="12"/>
  <c r="R71" i="12"/>
  <c r="S71" i="12"/>
  <c r="T71" i="12"/>
  <c r="U71" i="12"/>
  <c r="V71" i="12"/>
  <c r="L72" i="12"/>
  <c r="M72" i="12"/>
  <c r="N72" i="12"/>
  <c r="O72" i="12"/>
  <c r="P72" i="12"/>
  <c r="Q72" i="12"/>
  <c r="R72" i="12"/>
  <c r="S72" i="12"/>
  <c r="T72" i="12"/>
  <c r="U72" i="12"/>
  <c r="V72" i="12"/>
  <c r="L73" i="12"/>
  <c r="M73" i="12"/>
  <c r="N73" i="12"/>
  <c r="O73" i="12"/>
  <c r="P73" i="12"/>
  <c r="Q73" i="12"/>
  <c r="R73" i="12"/>
  <c r="S73" i="12"/>
  <c r="T73" i="12"/>
  <c r="U73" i="12"/>
  <c r="V73" i="12"/>
  <c r="L74" i="12"/>
  <c r="M74" i="12"/>
  <c r="N74" i="12"/>
  <c r="O74" i="12"/>
  <c r="P74" i="12"/>
  <c r="Q74" i="12"/>
  <c r="R74" i="12"/>
  <c r="S74" i="12"/>
  <c r="T74" i="12"/>
  <c r="U74" i="12"/>
  <c r="V74" i="12"/>
  <c r="L75" i="12"/>
  <c r="M75" i="12"/>
  <c r="N75" i="12"/>
  <c r="O75" i="12"/>
  <c r="P75" i="12"/>
  <c r="Q75" i="12"/>
  <c r="R75" i="12"/>
  <c r="S75" i="12"/>
  <c r="T75" i="12"/>
  <c r="U75" i="12"/>
  <c r="V75" i="12"/>
  <c r="L76" i="12"/>
  <c r="M76" i="12"/>
  <c r="N76" i="12"/>
  <c r="O76" i="12"/>
  <c r="P76" i="12"/>
  <c r="Q76" i="12"/>
  <c r="R76" i="12"/>
  <c r="S76" i="12"/>
  <c r="T76" i="12"/>
  <c r="U76" i="12"/>
  <c r="V76" i="12"/>
  <c r="L77" i="12"/>
  <c r="M77" i="12"/>
  <c r="N77" i="12"/>
  <c r="O77" i="12"/>
  <c r="P77" i="12"/>
  <c r="Q77" i="12"/>
  <c r="R77" i="12"/>
  <c r="S77" i="12"/>
  <c r="T77" i="12"/>
  <c r="U77" i="12"/>
  <c r="V77" i="12"/>
  <c r="L78" i="12"/>
  <c r="M78" i="12"/>
  <c r="N78" i="12"/>
  <c r="O78" i="12"/>
  <c r="P78" i="12"/>
  <c r="Q78" i="12"/>
  <c r="R78" i="12"/>
  <c r="S78" i="12"/>
  <c r="T78" i="12"/>
  <c r="U78" i="12"/>
  <c r="V78" i="12"/>
  <c r="L79" i="12"/>
  <c r="M79" i="12"/>
  <c r="N79" i="12"/>
  <c r="O79" i="12"/>
  <c r="P79" i="12"/>
  <c r="Q79" i="12"/>
  <c r="R79" i="12"/>
  <c r="S79" i="12"/>
  <c r="T79" i="12"/>
  <c r="U79" i="12"/>
  <c r="V79" i="12"/>
  <c r="L80" i="12"/>
  <c r="M80" i="12"/>
  <c r="N80" i="12"/>
  <c r="O80" i="12"/>
  <c r="P80" i="12"/>
  <c r="Q80" i="12"/>
  <c r="R80" i="12"/>
  <c r="S80" i="12"/>
  <c r="T80" i="12"/>
  <c r="U80" i="12"/>
  <c r="V80" i="12"/>
  <c r="L81" i="12"/>
  <c r="M81" i="12"/>
  <c r="N81" i="12"/>
  <c r="O81" i="12"/>
  <c r="P81" i="12"/>
  <c r="Q81" i="12"/>
  <c r="R81" i="12"/>
  <c r="S81" i="12"/>
  <c r="T81" i="12"/>
  <c r="U81" i="12"/>
  <c r="V81" i="12"/>
  <c r="L82" i="12"/>
  <c r="M82" i="12"/>
  <c r="N82" i="12"/>
  <c r="O82" i="12"/>
  <c r="P82" i="12"/>
  <c r="Q82" i="12"/>
  <c r="R82" i="12"/>
  <c r="S82" i="12"/>
  <c r="T82" i="12"/>
  <c r="U82" i="12"/>
  <c r="V82" i="12"/>
  <c r="L83" i="12"/>
  <c r="M83" i="12"/>
  <c r="N83" i="12"/>
  <c r="O83" i="12"/>
  <c r="P83" i="12"/>
  <c r="Q83" i="12"/>
  <c r="R83" i="12"/>
  <c r="S83" i="12"/>
  <c r="T83" i="12"/>
  <c r="U83" i="12"/>
  <c r="V83" i="12"/>
  <c r="L84" i="12"/>
  <c r="M84" i="12"/>
  <c r="N84" i="12"/>
  <c r="O84" i="12"/>
  <c r="P84" i="12"/>
  <c r="Q84" i="12"/>
  <c r="R84" i="12"/>
  <c r="S84" i="12"/>
  <c r="T84" i="12"/>
  <c r="U84" i="12"/>
  <c r="V84" i="12"/>
  <c r="L85" i="12"/>
  <c r="M85" i="12"/>
  <c r="N85" i="12"/>
  <c r="O85" i="12"/>
  <c r="P85" i="12"/>
  <c r="Q85" i="12"/>
  <c r="R85" i="12"/>
  <c r="S85" i="12"/>
  <c r="T85" i="12"/>
  <c r="U85" i="12"/>
  <c r="V85" i="12"/>
  <c r="L86" i="12"/>
  <c r="M86" i="12"/>
  <c r="N86" i="12"/>
  <c r="O86" i="12"/>
  <c r="P86" i="12"/>
  <c r="Q86" i="12"/>
  <c r="R86" i="12"/>
  <c r="S86" i="12"/>
  <c r="T86" i="12"/>
  <c r="U86" i="12"/>
  <c r="V86" i="12"/>
  <c r="L87" i="12"/>
  <c r="M87" i="12"/>
  <c r="N87" i="12"/>
  <c r="O87" i="12"/>
  <c r="P87" i="12"/>
  <c r="Q87" i="12"/>
  <c r="R87" i="12"/>
  <c r="S87" i="12"/>
  <c r="T87" i="12"/>
  <c r="U87" i="12"/>
  <c r="V87" i="12"/>
  <c r="L88" i="12"/>
  <c r="M88" i="12"/>
  <c r="N88" i="12"/>
  <c r="O88" i="12"/>
  <c r="P88" i="12"/>
  <c r="Q88" i="12"/>
  <c r="R88" i="12"/>
  <c r="S88" i="12"/>
  <c r="T88" i="12"/>
  <c r="U88" i="12"/>
  <c r="V88" i="12"/>
  <c r="L89" i="12"/>
  <c r="M89" i="12"/>
  <c r="N89" i="12"/>
  <c r="O89" i="12"/>
  <c r="P89" i="12"/>
  <c r="Q89" i="12"/>
  <c r="R89" i="12"/>
  <c r="S89" i="12"/>
  <c r="T89" i="12"/>
  <c r="U89" i="12"/>
  <c r="V89" i="12"/>
  <c r="L90" i="12"/>
  <c r="M90" i="12"/>
  <c r="N90" i="12"/>
  <c r="O90" i="12"/>
  <c r="P90" i="12"/>
  <c r="Q90" i="12"/>
  <c r="R90" i="12"/>
  <c r="S90" i="12"/>
  <c r="T90" i="12"/>
  <c r="U90" i="12"/>
  <c r="V90" i="12"/>
  <c r="L91" i="12"/>
  <c r="M91" i="12"/>
  <c r="N91" i="12"/>
  <c r="O91" i="12"/>
  <c r="P91" i="12"/>
  <c r="Q91" i="12"/>
  <c r="R91" i="12"/>
  <c r="S91" i="12"/>
  <c r="T91" i="12"/>
  <c r="U91" i="12"/>
  <c r="V91" i="12"/>
  <c r="L92" i="12"/>
  <c r="M92" i="12"/>
  <c r="N92" i="12"/>
  <c r="O92" i="12"/>
  <c r="P92" i="12"/>
  <c r="Q92" i="12"/>
  <c r="R92" i="12"/>
  <c r="S92" i="12"/>
  <c r="T92" i="12"/>
  <c r="U92" i="12"/>
  <c r="V92" i="12"/>
  <c r="L93" i="12"/>
  <c r="M93" i="12"/>
  <c r="N93" i="12"/>
  <c r="O93" i="12"/>
  <c r="P93" i="12"/>
  <c r="Q93" i="12"/>
  <c r="R93" i="12"/>
  <c r="S93" i="12"/>
  <c r="T93" i="12"/>
  <c r="U93" i="12"/>
  <c r="V93" i="12"/>
  <c r="L94" i="12"/>
  <c r="M94" i="12"/>
  <c r="N94" i="12"/>
  <c r="O94" i="12"/>
  <c r="P94" i="12"/>
  <c r="Q94" i="12"/>
  <c r="R94" i="12"/>
  <c r="S94" i="12"/>
  <c r="T94" i="12"/>
  <c r="U94" i="12"/>
  <c r="V94" i="12"/>
  <c r="L95" i="12"/>
  <c r="M95" i="12"/>
  <c r="N95" i="12"/>
  <c r="O95" i="12"/>
  <c r="P95" i="12"/>
  <c r="Q95" i="12"/>
  <c r="R95" i="12"/>
  <c r="S95" i="12"/>
  <c r="T95" i="12"/>
  <c r="U95" i="12"/>
  <c r="V95" i="12"/>
  <c r="L96" i="12"/>
  <c r="M96" i="12"/>
  <c r="N96" i="12"/>
  <c r="O96" i="12"/>
  <c r="P96" i="12"/>
  <c r="Q96" i="12"/>
  <c r="R96" i="12"/>
  <c r="S96" i="12"/>
  <c r="T96" i="12"/>
  <c r="U96" i="12"/>
  <c r="V96" i="12"/>
  <c r="L97" i="12"/>
  <c r="M97" i="12"/>
  <c r="N97" i="12"/>
  <c r="O97" i="12"/>
  <c r="P97" i="12"/>
  <c r="Q97" i="12"/>
  <c r="R97" i="12"/>
  <c r="S97" i="12"/>
  <c r="T97" i="12"/>
  <c r="U97" i="12"/>
  <c r="V97" i="12"/>
  <c r="L98" i="12"/>
  <c r="M98" i="12"/>
  <c r="N98" i="12"/>
  <c r="O98" i="12"/>
  <c r="P98" i="12"/>
  <c r="Q98" i="12"/>
  <c r="R98" i="12"/>
  <c r="S98" i="12"/>
  <c r="T98" i="12"/>
  <c r="U98" i="12"/>
  <c r="V98" i="12"/>
  <c r="L99" i="12"/>
  <c r="M99" i="12"/>
  <c r="N99" i="12"/>
  <c r="O99" i="12"/>
  <c r="P99" i="12"/>
  <c r="Q99" i="12"/>
  <c r="R99" i="12"/>
  <c r="S99" i="12"/>
  <c r="T99" i="12"/>
  <c r="U99" i="12"/>
  <c r="V99" i="12"/>
  <c r="L100" i="12"/>
  <c r="M100" i="12"/>
  <c r="N100" i="12"/>
  <c r="O100" i="12"/>
  <c r="P100" i="12"/>
  <c r="Q100" i="12"/>
  <c r="R100" i="12"/>
  <c r="S100" i="12"/>
  <c r="T100" i="12"/>
  <c r="U100" i="12"/>
  <c r="V100" i="12"/>
  <c r="L101" i="12"/>
  <c r="M101" i="12"/>
  <c r="N101" i="12"/>
  <c r="O101" i="12"/>
  <c r="P101" i="12"/>
  <c r="Q101" i="12"/>
  <c r="R101" i="12"/>
  <c r="S101" i="12"/>
  <c r="T101" i="12"/>
  <c r="U101" i="12"/>
  <c r="V101" i="12"/>
  <c r="L102" i="12"/>
  <c r="M102" i="12"/>
  <c r="N102" i="12"/>
  <c r="O102" i="12"/>
  <c r="P102" i="12"/>
  <c r="Q102" i="12"/>
  <c r="R102" i="12"/>
  <c r="S102" i="12"/>
  <c r="T102" i="12"/>
  <c r="U102" i="12"/>
  <c r="V102" i="12"/>
  <c r="L103" i="12"/>
  <c r="M103" i="12"/>
  <c r="N103" i="12"/>
  <c r="O103" i="12"/>
  <c r="P103" i="12"/>
  <c r="Q103" i="12"/>
  <c r="R103" i="12"/>
  <c r="S103" i="12"/>
  <c r="T103" i="12"/>
  <c r="U103" i="12"/>
  <c r="V103" i="12"/>
  <c r="L104" i="12"/>
  <c r="M104" i="12"/>
  <c r="N104" i="12"/>
  <c r="O104" i="12"/>
  <c r="P104" i="12"/>
  <c r="Q104" i="12"/>
  <c r="R104" i="12"/>
  <c r="S104" i="12"/>
  <c r="T104" i="12"/>
  <c r="U104" i="12"/>
  <c r="V104" i="12"/>
  <c r="L105" i="12"/>
  <c r="M105" i="12"/>
  <c r="N105" i="12"/>
  <c r="O105" i="12"/>
  <c r="P105" i="12"/>
  <c r="Q105" i="12"/>
  <c r="R105" i="12"/>
  <c r="S105" i="12"/>
  <c r="T105" i="12"/>
  <c r="U105" i="12"/>
  <c r="V105" i="12"/>
  <c r="L106" i="12"/>
  <c r="M106" i="12"/>
  <c r="N106" i="12"/>
  <c r="O106" i="12"/>
  <c r="P106" i="12"/>
  <c r="Q106" i="12"/>
  <c r="R106" i="12"/>
  <c r="S106" i="12"/>
  <c r="T106" i="12"/>
  <c r="U106" i="12"/>
  <c r="V106" i="12"/>
  <c r="L107" i="12"/>
  <c r="M107" i="12"/>
  <c r="N107" i="12"/>
  <c r="O107" i="12"/>
  <c r="P107" i="12"/>
  <c r="Q107" i="12"/>
  <c r="R107" i="12"/>
  <c r="S107" i="12"/>
  <c r="T107" i="12"/>
  <c r="U107" i="12"/>
  <c r="V107" i="12"/>
  <c r="L108" i="12"/>
  <c r="M108" i="12"/>
  <c r="N108" i="12"/>
  <c r="O108" i="12"/>
  <c r="P108" i="12"/>
  <c r="Q108" i="12"/>
  <c r="R108" i="12"/>
  <c r="S108" i="12"/>
  <c r="T108" i="12"/>
  <c r="U108" i="12"/>
  <c r="V108" i="12"/>
  <c r="L109" i="12"/>
  <c r="M109" i="12"/>
  <c r="N109" i="12"/>
  <c r="O109" i="12"/>
  <c r="P109" i="12"/>
  <c r="Q109" i="12"/>
  <c r="R109" i="12"/>
  <c r="S109" i="12"/>
  <c r="T109" i="12"/>
  <c r="U109" i="12"/>
  <c r="V109" i="12"/>
  <c r="L110" i="12"/>
  <c r="M110" i="12"/>
  <c r="N110" i="12"/>
  <c r="O110" i="12"/>
  <c r="P110" i="12"/>
  <c r="Q110" i="12"/>
  <c r="R110" i="12"/>
  <c r="S110" i="12"/>
  <c r="T110" i="12"/>
  <c r="U110" i="12"/>
  <c r="V110" i="12"/>
  <c r="L111" i="12"/>
  <c r="M111" i="12"/>
  <c r="N111" i="12"/>
  <c r="O111" i="12"/>
  <c r="P111" i="12"/>
  <c r="Q111" i="12"/>
  <c r="R111" i="12"/>
  <c r="S111" i="12"/>
  <c r="T111" i="12"/>
  <c r="U111" i="12"/>
  <c r="V111" i="12"/>
  <c r="L112" i="12"/>
  <c r="M112" i="12"/>
  <c r="N112" i="12"/>
  <c r="O112" i="12"/>
  <c r="P112" i="12"/>
  <c r="Q112" i="12"/>
  <c r="R112" i="12"/>
  <c r="S112" i="12"/>
  <c r="T112" i="12"/>
  <c r="U112" i="12"/>
  <c r="V112" i="12"/>
  <c r="L113" i="12"/>
  <c r="M113" i="12"/>
  <c r="N113" i="12"/>
  <c r="O113" i="12"/>
  <c r="P113" i="12"/>
  <c r="Q113" i="12"/>
  <c r="R113" i="12"/>
  <c r="S113" i="12"/>
  <c r="T113" i="12"/>
  <c r="U113" i="12"/>
  <c r="V113" i="12"/>
  <c r="L114" i="12"/>
  <c r="M114" i="12"/>
  <c r="N114" i="12"/>
  <c r="O114" i="12"/>
  <c r="P114" i="12"/>
  <c r="Q114" i="12"/>
  <c r="R114" i="12"/>
  <c r="S114" i="12"/>
  <c r="T114" i="12"/>
  <c r="U114" i="12"/>
  <c r="V114" i="12"/>
  <c r="L115" i="12"/>
  <c r="M115" i="12"/>
  <c r="N115" i="12"/>
  <c r="O115" i="12"/>
  <c r="P115" i="12"/>
  <c r="Q115" i="12"/>
  <c r="R115" i="12"/>
  <c r="S115" i="12"/>
  <c r="T115" i="12"/>
  <c r="U115" i="12"/>
  <c r="V115" i="12"/>
  <c r="L116" i="12"/>
  <c r="M116" i="12"/>
  <c r="N116" i="12"/>
  <c r="O116" i="12"/>
  <c r="P116" i="12"/>
  <c r="Q116" i="12"/>
  <c r="R116" i="12"/>
  <c r="S116" i="12"/>
  <c r="T116" i="12"/>
  <c r="U116" i="12"/>
  <c r="V116" i="12"/>
  <c r="L117" i="12"/>
  <c r="M117" i="12"/>
  <c r="N117" i="12"/>
  <c r="O117" i="12"/>
  <c r="P117" i="12"/>
  <c r="Q117" i="12"/>
  <c r="R117" i="12"/>
  <c r="S117" i="12"/>
  <c r="T117" i="12"/>
  <c r="U117" i="12"/>
  <c r="V117" i="12"/>
  <c r="L118" i="12"/>
  <c r="M118" i="12"/>
  <c r="N118" i="12"/>
  <c r="O118" i="12"/>
  <c r="P118" i="12"/>
  <c r="Q118" i="12"/>
  <c r="R118" i="12"/>
  <c r="S118" i="12"/>
  <c r="T118" i="12"/>
  <c r="U118" i="12"/>
  <c r="V118" i="12"/>
  <c r="L119" i="12"/>
  <c r="M119" i="12"/>
  <c r="N119" i="12"/>
  <c r="O119" i="12"/>
  <c r="P119" i="12"/>
  <c r="Q119" i="12"/>
  <c r="R119" i="12"/>
  <c r="S119" i="12"/>
  <c r="T119" i="12"/>
  <c r="U119" i="12"/>
  <c r="V119" i="12"/>
  <c r="L120" i="12"/>
  <c r="M120" i="12"/>
  <c r="N120" i="12"/>
  <c r="O120" i="12"/>
  <c r="P120" i="12"/>
  <c r="Q120" i="12"/>
  <c r="R120" i="12"/>
  <c r="S120" i="12"/>
  <c r="T120" i="12"/>
  <c r="U120" i="12"/>
  <c r="V120" i="12"/>
  <c r="L121" i="12"/>
  <c r="M121" i="12"/>
  <c r="N121" i="12"/>
  <c r="O121" i="12"/>
  <c r="P121" i="12"/>
  <c r="Q121" i="12"/>
  <c r="R121" i="12"/>
  <c r="S121" i="12"/>
  <c r="T121" i="12"/>
  <c r="U121" i="12"/>
  <c r="V121" i="12"/>
  <c r="L122" i="12"/>
  <c r="M122" i="12"/>
  <c r="N122" i="12"/>
  <c r="O122" i="12"/>
  <c r="P122" i="12"/>
  <c r="Q122" i="12"/>
  <c r="R122" i="12"/>
  <c r="S122" i="12"/>
  <c r="T122" i="12"/>
  <c r="U122" i="12"/>
  <c r="V122" i="12"/>
  <c r="L123" i="12"/>
  <c r="M123" i="12"/>
  <c r="N123" i="12"/>
  <c r="O123" i="12"/>
  <c r="P123" i="12"/>
  <c r="Q123" i="12"/>
  <c r="R123" i="12"/>
  <c r="S123" i="12"/>
  <c r="T123" i="12"/>
  <c r="U123" i="12"/>
  <c r="V123" i="12"/>
  <c r="L124" i="12"/>
  <c r="M124" i="12"/>
  <c r="N124" i="12"/>
  <c r="O124" i="12"/>
  <c r="P124" i="12"/>
  <c r="Q124" i="12"/>
  <c r="R124" i="12"/>
  <c r="S124" i="12"/>
  <c r="T124" i="12"/>
  <c r="U124" i="12"/>
  <c r="V124" i="12"/>
  <c r="L125" i="12"/>
  <c r="M125" i="12"/>
  <c r="N125" i="12"/>
  <c r="O125" i="12"/>
  <c r="P125" i="12"/>
  <c r="Q125" i="12"/>
  <c r="R125" i="12"/>
  <c r="S125" i="12"/>
  <c r="T125" i="12"/>
  <c r="U125" i="12"/>
  <c r="V125" i="12"/>
  <c r="L126" i="12"/>
  <c r="M126" i="12"/>
  <c r="N126" i="12"/>
  <c r="O126" i="12"/>
  <c r="P126" i="12"/>
  <c r="Q126" i="12"/>
  <c r="R126" i="12"/>
  <c r="S126" i="12"/>
  <c r="T126" i="12"/>
  <c r="U126" i="12"/>
  <c r="V126" i="12"/>
  <c r="L127" i="12"/>
  <c r="M127" i="12"/>
  <c r="N127" i="12"/>
  <c r="O127" i="12"/>
  <c r="P127" i="12"/>
  <c r="Q127" i="12"/>
  <c r="R127" i="12"/>
  <c r="S127" i="12"/>
  <c r="T127" i="12"/>
  <c r="U127" i="12"/>
  <c r="V127" i="12"/>
  <c r="L128" i="12"/>
  <c r="M128" i="12"/>
  <c r="N128" i="12"/>
  <c r="O128" i="12"/>
  <c r="P128" i="12"/>
  <c r="Q128" i="12"/>
  <c r="R128" i="12"/>
  <c r="S128" i="12"/>
  <c r="T128" i="12"/>
  <c r="U128" i="12"/>
  <c r="V128" i="12"/>
  <c r="L129" i="12"/>
  <c r="M129" i="12"/>
  <c r="N129" i="12"/>
  <c r="O129" i="12"/>
  <c r="P129" i="12"/>
  <c r="Q129" i="12"/>
  <c r="R129" i="12"/>
  <c r="S129" i="12"/>
  <c r="T129" i="12"/>
  <c r="U129" i="12"/>
  <c r="V129" i="12"/>
  <c r="L130" i="12"/>
  <c r="M130" i="12"/>
  <c r="N130" i="12"/>
  <c r="O130" i="12"/>
  <c r="P130" i="12"/>
  <c r="Q130" i="12"/>
  <c r="R130" i="12"/>
  <c r="S130" i="12"/>
  <c r="T130" i="12"/>
  <c r="U130" i="12"/>
  <c r="V130" i="12"/>
  <c r="L131" i="12"/>
  <c r="M131" i="12"/>
  <c r="N131" i="12"/>
  <c r="O131" i="12"/>
  <c r="P131" i="12"/>
  <c r="Q131" i="12"/>
  <c r="R131" i="12"/>
  <c r="S131" i="12"/>
  <c r="T131" i="12"/>
  <c r="U131" i="12"/>
  <c r="V131" i="12"/>
  <c r="L132" i="12"/>
  <c r="M132" i="12"/>
  <c r="N132" i="12"/>
  <c r="O132" i="12"/>
  <c r="P132" i="12"/>
  <c r="Q132" i="12"/>
  <c r="R132" i="12"/>
  <c r="S132" i="12"/>
  <c r="T132" i="12"/>
  <c r="U132" i="12"/>
  <c r="V132" i="12"/>
  <c r="L133" i="12"/>
  <c r="M133" i="12"/>
  <c r="N133" i="12"/>
  <c r="O133" i="12"/>
  <c r="P133" i="12"/>
  <c r="Q133" i="12"/>
  <c r="R133" i="12"/>
  <c r="S133" i="12"/>
  <c r="T133" i="12"/>
  <c r="U133" i="12"/>
  <c r="V133" i="12"/>
  <c r="L134" i="12"/>
  <c r="M134" i="12"/>
  <c r="N134" i="12"/>
  <c r="O134" i="12"/>
  <c r="P134" i="12"/>
  <c r="Q134" i="12"/>
  <c r="R134" i="12"/>
  <c r="S134" i="12"/>
  <c r="T134" i="12"/>
  <c r="U134" i="12"/>
  <c r="V134" i="12"/>
  <c r="L135" i="12"/>
  <c r="M135" i="12"/>
  <c r="N135" i="12"/>
  <c r="O135" i="12"/>
  <c r="P135" i="12"/>
  <c r="Q135" i="12"/>
  <c r="R135" i="12"/>
  <c r="S135" i="12"/>
  <c r="T135" i="12"/>
  <c r="U135" i="12"/>
  <c r="V135" i="12"/>
  <c r="L136" i="12"/>
  <c r="M136" i="12"/>
  <c r="N136" i="12"/>
  <c r="O136" i="12"/>
  <c r="P136" i="12"/>
  <c r="Q136" i="12"/>
  <c r="R136" i="12"/>
  <c r="S136" i="12"/>
  <c r="T136" i="12"/>
  <c r="U136" i="12"/>
  <c r="V136" i="12"/>
  <c r="L137" i="12"/>
  <c r="M137" i="12"/>
  <c r="N137" i="12"/>
  <c r="O137" i="12"/>
  <c r="P137" i="12"/>
  <c r="Q137" i="12"/>
  <c r="R137" i="12"/>
  <c r="S137" i="12"/>
  <c r="T137" i="12"/>
  <c r="U137" i="12"/>
  <c r="V137" i="12"/>
  <c r="L138" i="12"/>
  <c r="M138" i="12"/>
  <c r="N138" i="12"/>
  <c r="O138" i="12"/>
  <c r="P138" i="12"/>
  <c r="Q138" i="12"/>
  <c r="R138" i="12"/>
  <c r="S138" i="12"/>
  <c r="T138" i="12"/>
  <c r="U138" i="12"/>
  <c r="V138" i="12"/>
  <c r="L139" i="12"/>
  <c r="M139" i="12"/>
  <c r="N139" i="12"/>
  <c r="O139" i="12"/>
  <c r="P139" i="12"/>
  <c r="Q139" i="12"/>
  <c r="R139" i="12"/>
  <c r="S139" i="12"/>
  <c r="T139" i="12"/>
  <c r="U139" i="12"/>
  <c r="V139" i="12"/>
  <c r="L140" i="12"/>
  <c r="M140" i="12"/>
  <c r="N140" i="12"/>
  <c r="O140" i="12"/>
  <c r="P140" i="12"/>
  <c r="Q140" i="12"/>
  <c r="R140" i="12"/>
  <c r="S140" i="12"/>
  <c r="T140" i="12"/>
  <c r="U140" i="12"/>
  <c r="V140" i="12"/>
  <c r="L141" i="12"/>
  <c r="M141" i="12"/>
  <c r="N141" i="12"/>
  <c r="O141" i="12"/>
  <c r="P141" i="12"/>
  <c r="Q141" i="12"/>
  <c r="R141" i="12"/>
  <c r="S141" i="12"/>
  <c r="T141" i="12"/>
  <c r="U141" i="12"/>
  <c r="V141" i="12"/>
  <c r="L142" i="12"/>
  <c r="M142" i="12"/>
  <c r="N142" i="12"/>
  <c r="O142" i="12"/>
  <c r="P142" i="12"/>
  <c r="Q142" i="12"/>
  <c r="R142" i="12"/>
  <c r="S142" i="12"/>
  <c r="T142" i="12"/>
  <c r="U142" i="12"/>
  <c r="V142" i="12"/>
  <c r="L143" i="12"/>
  <c r="M143" i="12"/>
  <c r="N143" i="12"/>
  <c r="O143" i="12"/>
  <c r="P143" i="12"/>
  <c r="Q143" i="12"/>
  <c r="R143" i="12"/>
  <c r="S143" i="12"/>
  <c r="T143" i="12"/>
  <c r="U143" i="12"/>
  <c r="V143" i="12"/>
  <c r="L144" i="12"/>
  <c r="M144" i="12"/>
  <c r="N144" i="12"/>
  <c r="O144" i="12"/>
  <c r="P144" i="12"/>
  <c r="Q144" i="12"/>
  <c r="R144" i="12"/>
  <c r="S144" i="12"/>
  <c r="T144" i="12"/>
  <c r="U144" i="12"/>
  <c r="V144" i="12"/>
  <c r="L145" i="12"/>
  <c r="M145" i="12"/>
  <c r="N145" i="12"/>
  <c r="O145" i="12"/>
  <c r="P145" i="12"/>
  <c r="Q145" i="12"/>
  <c r="R145" i="12"/>
  <c r="S145" i="12"/>
  <c r="T145" i="12"/>
  <c r="U145" i="12"/>
  <c r="V145" i="12"/>
  <c r="L146" i="12"/>
  <c r="M146" i="12"/>
  <c r="N146" i="12"/>
  <c r="O146" i="12"/>
  <c r="P146" i="12"/>
  <c r="Q146" i="12"/>
  <c r="R146" i="12"/>
  <c r="S146" i="12"/>
  <c r="T146" i="12"/>
  <c r="U146" i="12"/>
  <c r="V146" i="12"/>
  <c r="L147" i="12"/>
  <c r="M147" i="12"/>
  <c r="N147" i="12"/>
  <c r="O147" i="12"/>
  <c r="P147" i="12"/>
  <c r="Q147" i="12"/>
  <c r="R147" i="12"/>
  <c r="S147" i="12"/>
  <c r="T147" i="12"/>
  <c r="U147" i="12"/>
  <c r="V147" i="12"/>
  <c r="L148" i="12"/>
  <c r="M148" i="12"/>
  <c r="N148" i="12"/>
  <c r="O148" i="12"/>
  <c r="P148" i="12"/>
  <c r="Q148" i="12"/>
  <c r="R148" i="12"/>
  <c r="S148" i="12"/>
  <c r="T148" i="12"/>
  <c r="U148" i="12"/>
  <c r="V148" i="12"/>
  <c r="L149" i="12"/>
  <c r="M149" i="12"/>
  <c r="N149" i="12"/>
  <c r="O149" i="12"/>
  <c r="P149" i="12"/>
  <c r="Q149" i="12"/>
  <c r="R149" i="12"/>
  <c r="S149" i="12"/>
  <c r="T149" i="12"/>
  <c r="U149" i="12"/>
  <c r="V149" i="12"/>
  <c r="L150" i="12"/>
  <c r="M150" i="12"/>
  <c r="N150" i="12"/>
  <c r="O150" i="12"/>
  <c r="P150" i="12"/>
  <c r="Q150" i="12"/>
  <c r="R150" i="12"/>
  <c r="S150" i="12"/>
  <c r="T150" i="12"/>
  <c r="U150" i="12"/>
  <c r="V150" i="12"/>
  <c r="L151" i="12"/>
  <c r="M151" i="12"/>
  <c r="N151" i="12"/>
  <c r="O151" i="12"/>
  <c r="P151" i="12"/>
  <c r="Q151" i="12"/>
  <c r="R151" i="12"/>
  <c r="S151" i="12"/>
  <c r="T151" i="12"/>
  <c r="U151" i="12"/>
  <c r="V151" i="12"/>
  <c r="L152" i="12"/>
  <c r="M152" i="12"/>
  <c r="N152" i="12"/>
  <c r="O152" i="12"/>
  <c r="P152" i="12"/>
  <c r="Q152" i="12"/>
  <c r="R152" i="12"/>
  <c r="S152" i="12"/>
  <c r="T152" i="12"/>
  <c r="U152" i="12"/>
  <c r="V152" i="12"/>
  <c r="L153" i="12"/>
  <c r="M153" i="12"/>
  <c r="N153" i="12"/>
  <c r="O153" i="12"/>
  <c r="P153" i="12"/>
  <c r="Q153" i="12"/>
  <c r="R153" i="12"/>
  <c r="S153" i="12"/>
  <c r="T153" i="12"/>
  <c r="U153" i="12"/>
  <c r="V153" i="12"/>
  <c r="L154" i="12"/>
  <c r="M154" i="12"/>
  <c r="N154" i="12"/>
  <c r="O154" i="12"/>
  <c r="P154" i="12"/>
  <c r="Q154" i="12"/>
  <c r="R154" i="12"/>
  <c r="S154" i="12"/>
  <c r="T154" i="12"/>
  <c r="U154" i="12"/>
  <c r="V154" i="12"/>
  <c r="L155" i="12"/>
  <c r="M155" i="12"/>
  <c r="N155" i="12"/>
  <c r="O155" i="12"/>
  <c r="P155" i="12"/>
  <c r="Q155" i="12"/>
  <c r="R155" i="12"/>
  <c r="S155" i="12"/>
  <c r="T155" i="12"/>
  <c r="U155" i="12"/>
  <c r="V155" i="12"/>
  <c r="L156" i="12"/>
  <c r="M156" i="12"/>
  <c r="N156" i="12"/>
  <c r="O156" i="12"/>
  <c r="P156" i="12"/>
  <c r="Q156" i="12"/>
  <c r="R156" i="12"/>
  <c r="S156" i="12"/>
  <c r="T156" i="12"/>
  <c r="U156" i="12"/>
  <c r="V156" i="12"/>
  <c r="L157" i="12"/>
  <c r="M157" i="12"/>
  <c r="N157" i="12"/>
  <c r="O157" i="12"/>
  <c r="P157" i="12"/>
  <c r="Q157" i="12"/>
  <c r="R157" i="12"/>
  <c r="S157" i="12"/>
  <c r="T157" i="12"/>
  <c r="U157" i="12"/>
  <c r="V157" i="12"/>
  <c r="L158" i="12"/>
  <c r="M158" i="12"/>
  <c r="N158" i="12"/>
  <c r="O158" i="12"/>
  <c r="P158" i="12"/>
  <c r="Q158" i="12"/>
  <c r="R158" i="12"/>
  <c r="S158" i="12"/>
  <c r="T158" i="12"/>
  <c r="U158" i="12"/>
  <c r="V158" i="12"/>
  <c r="L159" i="12"/>
  <c r="M159" i="12"/>
  <c r="N159" i="12"/>
  <c r="O159" i="12"/>
  <c r="P159" i="12"/>
  <c r="Q159" i="12"/>
  <c r="R159" i="12"/>
  <c r="S159" i="12"/>
  <c r="T159" i="12"/>
  <c r="U159" i="12"/>
  <c r="V159" i="12"/>
  <c r="L160" i="12"/>
  <c r="M160" i="12"/>
  <c r="N160" i="12"/>
  <c r="O160" i="12"/>
  <c r="P160" i="12"/>
  <c r="Q160" i="12"/>
  <c r="R160" i="12"/>
  <c r="S160" i="12"/>
  <c r="T160" i="12"/>
  <c r="U160" i="12"/>
  <c r="V160" i="12"/>
  <c r="L161" i="12"/>
  <c r="M161" i="12"/>
  <c r="N161" i="12"/>
  <c r="O161" i="12"/>
  <c r="P161" i="12"/>
  <c r="Q161" i="12"/>
  <c r="R161" i="12"/>
  <c r="S161" i="12"/>
  <c r="T161" i="12"/>
  <c r="U161" i="12"/>
  <c r="V161" i="12"/>
  <c r="L162" i="12"/>
  <c r="M162" i="12"/>
  <c r="N162" i="12"/>
  <c r="O162" i="12"/>
  <c r="P162" i="12"/>
  <c r="Q162" i="12"/>
  <c r="R162" i="12"/>
  <c r="S162" i="12"/>
  <c r="T162" i="12"/>
  <c r="U162" i="12"/>
  <c r="V162" i="12"/>
  <c r="L163" i="12"/>
  <c r="M163" i="12"/>
  <c r="N163" i="12"/>
  <c r="O163" i="12"/>
  <c r="P163" i="12"/>
  <c r="Q163" i="12"/>
  <c r="R163" i="12"/>
  <c r="S163" i="12"/>
  <c r="T163" i="12"/>
  <c r="U163" i="12"/>
  <c r="V163" i="12"/>
  <c r="L164" i="12"/>
  <c r="M164" i="12"/>
  <c r="N164" i="12"/>
  <c r="O164" i="12"/>
  <c r="P164" i="12"/>
  <c r="Q164" i="12"/>
  <c r="R164" i="12"/>
  <c r="S164" i="12"/>
  <c r="T164" i="12"/>
  <c r="U164" i="12"/>
  <c r="V164" i="12"/>
  <c r="L165" i="12"/>
  <c r="M165" i="12"/>
  <c r="N165" i="12"/>
  <c r="O165" i="12"/>
  <c r="P165" i="12"/>
  <c r="Q165" i="12"/>
  <c r="R165" i="12"/>
  <c r="S165" i="12"/>
  <c r="T165" i="12"/>
  <c r="U165" i="12"/>
  <c r="V165" i="12"/>
  <c r="L166" i="12"/>
  <c r="M166" i="12"/>
  <c r="N166" i="12"/>
  <c r="O166" i="12"/>
  <c r="P166" i="12"/>
  <c r="Q166" i="12"/>
  <c r="R166" i="12"/>
  <c r="S166" i="12"/>
  <c r="T166" i="12"/>
  <c r="U166" i="12"/>
  <c r="V166" i="12"/>
  <c r="L167" i="12"/>
  <c r="M167" i="12"/>
  <c r="N167" i="12"/>
  <c r="O167" i="12"/>
  <c r="P167" i="12"/>
  <c r="Q167" i="12"/>
  <c r="R167" i="12"/>
  <c r="S167" i="12"/>
  <c r="T167" i="12"/>
  <c r="U167" i="12"/>
  <c r="V167" i="12"/>
  <c r="L168" i="12"/>
  <c r="M168" i="12"/>
  <c r="N168" i="12"/>
  <c r="O168" i="12"/>
  <c r="P168" i="12"/>
  <c r="Q168" i="12"/>
  <c r="R168" i="12"/>
  <c r="S168" i="12"/>
  <c r="T168" i="12"/>
  <c r="U168" i="12"/>
  <c r="V168" i="12"/>
  <c r="L169" i="12"/>
  <c r="M169" i="12"/>
  <c r="N169" i="12"/>
  <c r="O169" i="12"/>
  <c r="P169" i="12"/>
  <c r="Q169" i="12"/>
  <c r="R169" i="12"/>
  <c r="S169" i="12"/>
  <c r="T169" i="12"/>
  <c r="U169" i="12"/>
  <c r="V169" i="12"/>
  <c r="L170" i="12"/>
  <c r="M170" i="12"/>
  <c r="N170" i="12"/>
  <c r="O170" i="12"/>
  <c r="P170" i="12"/>
  <c r="Q170" i="12"/>
  <c r="R170" i="12"/>
  <c r="S170" i="12"/>
  <c r="T170" i="12"/>
  <c r="U170" i="12"/>
  <c r="V170" i="12"/>
  <c r="L171" i="12"/>
  <c r="M171" i="12"/>
  <c r="N171" i="12"/>
  <c r="O171" i="12"/>
  <c r="P171" i="12"/>
  <c r="Q171" i="12"/>
  <c r="R171" i="12"/>
  <c r="S171" i="12"/>
  <c r="T171" i="12"/>
  <c r="U171" i="12"/>
  <c r="V171" i="12"/>
  <c r="L172" i="12"/>
  <c r="M172" i="12"/>
  <c r="N172" i="12"/>
  <c r="O172" i="12"/>
  <c r="P172" i="12"/>
  <c r="Q172" i="12"/>
  <c r="R172" i="12"/>
  <c r="S172" i="12"/>
  <c r="T172" i="12"/>
  <c r="U172" i="12"/>
  <c r="V172" i="12"/>
  <c r="L173" i="12"/>
  <c r="M173" i="12"/>
  <c r="N173" i="12"/>
  <c r="O173" i="12"/>
  <c r="P173" i="12"/>
  <c r="Q173" i="12"/>
  <c r="R173" i="12"/>
  <c r="S173" i="12"/>
  <c r="T173" i="12"/>
  <c r="U173" i="12"/>
  <c r="V173" i="12"/>
  <c r="L174" i="12"/>
  <c r="M174" i="12"/>
  <c r="N174" i="12"/>
  <c r="O174" i="12"/>
  <c r="P174" i="12"/>
  <c r="Q174" i="12"/>
  <c r="R174" i="12"/>
  <c r="S174" i="12"/>
  <c r="T174" i="12"/>
  <c r="U174" i="12"/>
  <c r="V174" i="12"/>
  <c r="L175" i="12"/>
  <c r="M175" i="12"/>
  <c r="N175" i="12"/>
  <c r="O175" i="12"/>
  <c r="P175" i="12"/>
  <c r="Q175" i="12"/>
  <c r="R175" i="12"/>
  <c r="S175" i="12"/>
  <c r="T175" i="12"/>
  <c r="U175" i="12"/>
  <c r="V175" i="12"/>
  <c r="L176" i="12"/>
  <c r="M176" i="12"/>
  <c r="N176" i="12"/>
  <c r="O176" i="12"/>
  <c r="P176" i="12"/>
  <c r="Q176" i="12"/>
  <c r="R176" i="12"/>
  <c r="S176" i="12"/>
  <c r="T176" i="12"/>
  <c r="U176" i="12"/>
  <c r="V176" i="12"/>
  <c r="L177" i="12"/>
  <c r="M177" i="12"/>
  <c r="N177" i="12"/>
  <c r="O177" i="12"/>
  <c r="P177" i="12"/>
  <c r="Q177" i="12"/>
  <c r="R177" i="12"/>
  <c r="S177" i="12"/>
  <c r="T177" i="12"/>
  <c r="U177" i="12"/>
  <c r="V177" i="12"/>
  <c r="L178" i="12"/>
  <c r="M178" i="12"/>
  <c r="N178" i="12"/>
  <c r="O178" i="12"/>
  <c r="P178" i="12"/>
  <c r="Q178" i="12"/>
  <c r="R178" i="12"/>
  <c r="S178" i="12"/>
  <c r="T178" i="12"/>
  <c r="U178" i="12"/>
  <c r="V178" i="12"/>
  <c r="L179" i="12"/>
  <c r="M179" i="12"/>
  <c r="N179" i="12"/>
  <c r="O179" i="12"/>
  <c r="P179" i="12"/>
  <c r="Q179" i="12"/>
  <c r="R179" i="12"/>
  <c r="S179" i="12"/>
  <c r="T179" i="12"/>
  <c r="U179" i="12"/>
  <c r="V179" i="12"/>
  <c r="L180" i="12"/>
  <c r="M180" i="12"/>
  <c r="N180" i="12"/>
  <c r="O180" i="12"/>
  <c r="P180" i="12"/>
  <c r="Q180" i="12"/>
  <c r="R180" i="12"/>
  <c r="S180" i="12"/>
  <c r="T180" i="12"/>
  <c r="U180" i="12"/>
  <c r="V180" i="12"/>
  <c r="L181" i="12"/>
  <c r="M181" i="12"/>
  <c r="N181" i="12"/>
  <c r="O181" i="12"/>
  <c r="P181" i="12"/>
  <c r="Q181" i="12"/>
  <c r="R181" i="12"/>
  <c r="S181" i="12"/>
  <c r="T181" i="12"/>
  <c r="U181" i="12"/>
  <c r="V181" i="12"/>
  <c r="L182" i="12"/>
  <c r="M182" i="12"/>
  <c r="N182" i="12"/>
  <c r="O182" i="12"/>
  <c r="P182" i="12"/>
  <c r="Q182" i="12"/>
  <c r="R182" i="12"/>
  <c r="S182" i="12"/>
  <c r="T182" i="12"/>
  <c r="U182" i="12"/>
  <c r="V182" i="12"/>
  <c r="L183" i="12"/>
  <c r="M183" i="12"/>
  <c r="N183" i="12"/>
  <c r="O183" i="12"/>
  <c r="P183" i="12"/>
  <c r="Q183" i="12"/>
  <c r="R183" i="12"/>
  <c r="S183" i="12"/>
  <c r="T183" i="12"/>
  <c r="U183" i="12"/>
  <c r="V183" i="12"/>
  <c r="L184" i="12"/>
  <c r="M184" i="12"/>
  <c r="N184" i="12"/>
  <c r="O184" i="12"/>
  <c r="P184" i="12"/>
  <c r="Q184" i="12"/>
  <c r="R184" i="12"/>
  <c r="S184" i="12"/>
  <c r="T184" i="12"/>
  <c r="U184" i="12"/>
  <c r="V184" i="12"/>
  <c r="L185" i="12"/>
  <c r="M185" i="12"/>
  <c r="N185" i="12"/>
  <c r="O185" i="12"/>
  <c r="P185" i="12"/>
  <c r="Q185" i="12"/>
  <c r="R185" i="12"/>
  <c r="S185" i="12"/>
  <c r="T185" i="12"/>
  <c r="U185" i="12"/>
  <c r="V185" i="12"/>
  <c r="L186" i="12"/>
  <c r="M186" i="12"/>
  <c r="N186" i="12"/>
  <c r="O186" i="12"/>
  <c r="P186" i="12"/>
  <c r="Q186" i="12"/>
  <c r="R186" i="12"/>
  <c r="S186" i="12"/>
  <c r="T186" i="12"/>
  <c r="U186" i="12"/>
  <c r="V186" i="12"/>
  <c r="L187" i="12"/>
  <c r="M187" i="12"/>
  <c r="N187" i="12"/>
  <c r="O187" i="12"/>
  <c r="P187" i="12"/>
  <c r="Q187" i="12"/>
  <c r="R187" i="12"/>
  <c r="S187" i="12"/>
  <c r="T187" i="12"/>
  <c r="U187" i="12"/>
  <c r="V187" i="12"/>
  <c r="L188" i="12"/>
  <c r="M188" i="12"/>
  <c r="N188" i="12"/>
  <c r="O188" i="12"/>
  <c r="P188" i="12"/>
  <c r="Q188" i="12"/>
  <c r="R188" i="12"/>
  <c r="S188" i="12"/>
  <c r="T188" i="12"/>
  <c r="U188" i="12"/>
  <c r="V188" i="12"/>
  <c r="L189" i="12"/>
  <c r="M189" i="12"/>
  <c r="N189" i="12"/>
  <c r="O189" i="12"/>
  <c r="P189" i="12"/>
  <c r="Q189" i="12"/>
  <c r="R189" i="12"/>
  <c r="S189" i="12"/>
  <c r="T189" i="12"/>
  <c r="U189" i="12"/>
  <c r="V189" i="12"/>
  <c r="L190" i="12"/>
  <c r="M190" i="12"/>
  <c r="N190" i="12"/>
  <c r="O190" i="12"/>
  <c r="P190" i="12"/>
  <c r="Q190" i="12"/>
  <c r="R190" i="12"/>
  <c r="S190" i="12"/>
  <c r="T190" i="12"/>
  <c r="U190" i="12"/>
  <c r="V190" i="12"/>
  <c r="L191" i="12"/>
  <c r="M191" i="12"/>
  <c r="N191" i="12"/>
  <c r="O191" i="12"/>
  <c r="P191" i="12"/>
  <c r="Q191" i="12"/>
  <c r="R191" i="12"/>
  <c r="S191" i="12"/>
  <c r="T191" i="12"/>
  <c r="U191" i="12"/>
  <c r="V191" i="12"/>
  <c r="L192" i="12"/>
  <c r="M192" i="12"/>
  <c r="N192" i="12"/>
  <c r="O192" i="12"/>
  <c r="P192" i="12"/>
  <c r="Q192" i="12"/>
  <c r="R192" i="12"/>
  <c r="S192" i="12"/>
  <c r="T192" i="12"/>
  <c r="U192" i="12"/>
  <c r="V192" i="12"/>
  <c r="L193" i="12"/>
  <c r="M193" i="12"/>
  <c r="N193" i="12"/>
  <c r="O193" i="12"/>
  <c r="P193" i="12"/>
  <c r="Q193" i="12"/>
  <c r="R193" i="12"/>
  <c r="S193" i="12"/>
  <c r="T193" i="12"/>
  <c r="U193" i="12"/>
  <c r="V193" i="12"/>
  <c r="L194" i="12"/>
  <c r="M194" i="12"/>
  <c r="N194" i="12"/>
  <c r="O194" i="12"/>
  <c r="P194" i="12"/>
  <c r="Q194" i="12"/>
  <c r="R194" i="12"/>
  <c r="S194" i="12"/>
  <c r="T194" i="12"/>
  <c r="U194" i="12"/>
  <c r="V194" i="12"/>
  <c r="L195" i="12"/>
  <c r="M195" i="12"/>
  <c r="N195" i="12"/>
  <c r="O195" i="12"/>
  <c r="P195" i="12"/>
  <c r="Q195" i="12"/>
  <c r="R195" i="12"/>
  <c r="S195" i="12"/>
  <c r="T195" i="12"/>
  <c r="U195" i="12"/>
  <c r="V195" i="12"/>
  <c r="L196" i="12"/>
  <c r="M196" i="12"/>
  <c r="N196" i="12"/>
  <c r="O196" i="12"/>
  <c r="P196" i="12"/>
  <c r="Q196" i="12"/>
  <c r="R196" i="12"/>
  <c r="S196" i="12"/>
  <c r="T196" i="12"/>
  <c r="U196" i="12"/>
  <c r="V196" i="12"/>
  <c r="L197" i="12"/>
  <c r="M197" i="12"/>
  <c r="N197" i="12"/>
  <c r="O197" i="12"/>
  <c r="P197" i="12"/>
  <c r="Q197" i="12"/>
  <c r="R197" i="12"/>
  <c r="S197" i="12"/>
  <c r="T197" i="12"/>
  <c r="U197" i="12"/>
  <c r="V197" i="12"/>
  <c r="L198" i="12"/>
  <c r="M198" i="12"/>
  <c r="N198" i="12"/>
  <c r="O198" i="12"/>
  <c r="P198" i="12"/>
  <c r="Q198" i="12"/>
  <c r="R198" i="12"/>
  <c r="S198" i="12"/>
  <c r="T198" i="12"/>
  <c r="U198" i="12"/>
  <c r="V198" i="12"/>
  <c r="L199" i="12"/>
  <c r="M199" i="12"/>
  <c r="N199" i="12"/>
  <c r="O199" i="12"/>
  <c r="P199" i="12"/>
  <c r="Q199" i="12"/>
  <c r="R199" i="12"/>
  <c r="S199" i="12"/>
  <c r="T199" i="12"/>
  <c r="U199" i="12"/>
  <c r="V199" i="12"/>
  <c r="L200" i="12"/>
  <c r="M200" i="12"/>
  <c r="N200" i="12"/>
  <c r="O200" i="12"/>
  <c r="P200" i="12"/>
  <c r="Q200" i="12"/>
  <c r="R200" i="12"/>
  <c r="S200" i="12"/>
  <c r="T200" i="12"/>
  <c r="U200" i="12"/>
  <c r="V200" i="12"/>
  <c r="L201" i="12"/>
  <c r="M201" i="12"/>
  <c r="N201" i="12"/>
  <c r="O201" i="12"/>
  <c r="P201" i="12"/>
  <c r="Q201" i="12"/>
  <c r="R201" i="12"/>
  <c r="S201" i="12"/>
  <c r="T201" i="12"/>
  <c r="U201" i="12"/>
  <c r="V201" i="12"/>
  <c r="L202" i="12"/>
  <c r="M202" i="12"/>
  <c r="N202" i="12"/>
  <c r="O202" i="12"/>
  <c r="P202" i="12"/>
  <c r="Q202" i="12"/>
  <c r="R202" i="12"/>
  <c r="S202" i="12"/>
  <c r="T202" i="12"/>
  <c r="U202" i="12"/>
  <c r="V202" i="12"/>
  <c r="L203" i="12"/>
  <c r="M203" i="12"/>
  <c r="N203" i="12"/>
  <c r="O203" i="12"/>
  <c r="P203" i="12"/>
  <c r="Q203" i="12"/>
  <c r="R203" i="12"/>
  <c r="S203" i="12"/>
  <c r="T203" i="12"/>
  <c r="U203" i="12"/>
  <c r="V203" i="12"/>
  <c r="L204" i="12"/>
  <c r="M204" i="12"/>
  <c r="N204" i="12"/>
  <c r="O204" i="12"/>
  <c r="P204" i="12"/>
  <c r="Q204" i="12"/>
  <c r="R204" i="12"/>
  <c r="S204" i="12"/>
  <c r="T204" i="12"/>
  <c r="U204" i="12"/>
  <c r="V204" i="12"/>
  <c r="L205" i="12"/>
  <c r="M205" i="12"/>
  <c r="N205" i="12"/>
  <c r="O205" i="12"/>
  <c r="P205" i="12"/>
  <c r="Q205" i="12"/>
  <c r="R205" i="12"/>
  <c r="S205" i="12"/>
  <c r="T205" i="12"/>
  <c r="U205" i="12"/>
  <c r="V205" i="12"/>
  <c r="L206" i="12"/>
  <c r="M206" i="12"/>
  <c r="N206" i="12"/>
  <c r="O206" i="12"/>
  <c r="P206" i="12"/>
  <c r="Q206" i="12"/>
  <c r="R206" i="12"/>
  <c r="S206" i="12"/>
  <c r="T206" i="12"/>
  <c r="U206" i="12"/>
  <c r="V206" i="12"/>
  <c r="L207" i="12"/>
  <c r="M207" i="12"/>
  <c r="N207" i="12"/>
  <c r="O207" i="12"/>
  <c r="P207" i="12"/>
  <c r="Q207" i="12"/>
  <c r="R207" i="12"/>
  <c r="S207" i="12"/>
  <c r="T207" i="12"/>
  <c r="U207" i="12"/>
  <c r="V207" i="12"/>
  <c r="L208" i="12"/>
  <c r="M208" i="12"/>
  <c r="N208" i="12"/>
  <c r="O208" i="12"/>
  <c r="P208" i="12"/>
  <c r="Q208" i="12"/>
  <c r="R208" i="12"/>
  <c r="S208" i="12"/>
  <c r="T208" i="12"/>
  <c r="U208" i="12"/>
  <c r="V208" i="12"/>
  <c r="L209" i="12"/>
  <c r="M209" i="12"/>
  <c r="N209" i="12"/>
  <c r="O209" i="12"/>
  <c r="P209" i="12"/>
  <c r="Q209" i="12"/>
  <c r="R209" i="12"/>
  <c r="S209" i="12"/>
  <c r="T209" i="12"/>
  <c r="U209" i="12"/>
  <c r="V209" i="12"/>
  <c r="L210" i="12"/>
  <c r="M210" i="12"/>
  <c r="N210" i="12"/>
  <c r="O210" i="12"/>
  <c r="P210" i="12"/>
  <c r="Q210" i="12"/>
  <c r="R210" i="12"/>
  <c r="S210" i="12"/>
  <c r="T210" i="12"/>
  <c r="U210" i="12"/>
  <c r="V210" i="12"/>
  <c r="L211" i="12"/>
  <c r="M211" i="12"/>
  <c r="N211" i="12"/>
  <c r="O211" i="12"/>
  <c r="P211" i="12"/>
  <c r="Q211" i="12"/>
  <c r="R211" i="12"/>
  <c r="S211" i="12"/>
  <c r="T211" i="12"/>
  <c r="U211" i="12"/>
  <c r="V211" i="12"/>
  <c r="L212" i="12"/>
  <c r="M212" i="12"/>
  <c r="N212" i="12"/>
  <c r="O212" i="12"/>
  <c r="P212" i="12"/>
  <c r="Q212" i="12"/>
  <c r="R212" i="12"/>
  <c r="S212" i="12"/>
  <c r="T212" i="12"/>
  <c r="U212" i="12"/>
  <c r="V212" i="12"/>
  <c r="L213" i="12"/>
  <c r="M213" i="12"/>
  <c r="N213" i="12"/>
  <c r="O213" i="12"/>
  <c r="P213" i="12"/>
  <c r="Q213" i="12"/>
  <c r="R213" i="12"/>
  <c r="S213" i="12"/>
  <c r="T213" i="12"/>
  <c r="U213" i="12"/>
  <c r="V213" i="12"/>
  <c r="L214" i="12"/>
  <c r="M214" i="12"/>
  <c r="N214" i="12"/>
  <c r="O214" i="12"/>
  <c r="P214" i="12"/>
  <c r="Q214" i="12"/>
  <c r="R214" i="12"/>
  <c r="S214" i="12"/>
  <c r="T214" i="12"/>
  <c r="U214" i="12"/>
  <c r="V214" i="12"/>
  <c r="L215" i="12"/>
  <c r="M215" i="12"/>
  <c r="N215" i="12"/>
  <c r="O215" i="12"/>
  <c r="P215" i="12"/>
  <c r="Q215" i="12"/>
  <c r="R215" i="12"/>
  <c r="S215" i="12"/>
  <c r="T215" i="12"/>
  <c r="U215" i="12"/>
  <c r="V215" i="12"/>
  <c r="L216" i="12"/>
  <c r="M216" i="12"/>
  <c r="N216" i="12"/>
  <c r="O216" i="12"/>
  <c r="P216" i="12"/>
  <c r="Q216" i="12"/>
  <c r="R216" i="12"/>
  <c r="S216" i="12"/>
  <c r="T216" i="12"/>
  <c r="U216" i="12"/>
  <c r="V216" i="12"/>
  <c r="L217" i="12"/>
  <c r="M217" i="12"/>
  <c r="N217" i="12"/>
  <c r="O217" i="12"/>
  <c r="P217" i="12"/>
  <c r="Q217" i="12"/>
  <c r="R217" i="12"/>
  <c r="S217" i="12"/>
  <c r="T217" i="12"/>
  <c r="U217" i="12"/>
  <c r="V217" i="12"/>
  <c r="L218" i="12"/>
  <c r="M218" i="12"/>
  <c r="N218" i="12"/>
  <c r="O218" i="12"/>
  <c r="P218" i="12"/>
  <c r="Q218" i="12"/>
  <c r="R218" i="12"/>
  <c r="S218" i="12"/>
  <c r="T218" i="12"/>
  <c r="U218" i="12"/>
  <c r="V218" i="12"/>
  <c r="L219" i="12"/>
  <c r="M219" i="12"/>
  <c r="N219" i="12"/>
  <c r="O219" i="12"/>
  <c r="P219" i="12"/>
  <c r="Q219" i="12"/>
  <c r="R219" i="12"/>
  <c r="S219" i="12"/>
  <c r="T219" i="12"/>
  <c r="U219" i="12"/>
  <c r="V219" i="12"/>
  <c r="L220" i="12"/>
  <c r="M220" i="12"/>
  <c r="N220" i="12"/>
  <c r="O220" i="12"/>
  <c r="P220" i="12"/>
  <c r="Q220" i="12"/>
  <c r="R220" i="12"/>
  <c r="S220" i="12"/>
  <c r="T220" i="12"/>
  <c r="U220" i="12"/>
  <c r="V220" i="12"/>
  <c r="L221" i="12"/>
  <c r="M221" i="12"/>
  <c r="N221" i="12"/>
  <c r="O221" i="12"/>
  <c r="P221" i="12"/>
  <c r="Q221" i="12"/>
  <c r="R221" i="12"/>
  <c r="S221" i="12"/>
  <c r="T221" i="12"/>
  <c r="U221" i="12"/>
  <c r="V221" i="12"/>
  <c r="L222" i="12"/>
  <c r="M222" i="12"/>
  <c r="N222" i="12"/>
  <c r="O222" i="12"/>
  <c r="P222" i="12"/>
  <c r="Q222" i="12"/>
  <c r="R222" i="12"/>
  <c r="S222" i="12"/>
  <c r="T222" i="12"/>
  <c r="U222" i="12"/>
  <c r="V222" i="12"/>
  <c r="L223" i="12"/>
  <c r="M223" i="12"/>
  <c r="N223" i="12"/>
  <c r="O223" i="12"/>
  <c r="P223" i="12"/>
  <c r="Q223" i="12"/>
  <c r="R223" i="12"/>
  <c r="S223" i="12"/>
  <c r="T223" i="12"/>
  <c r="U223" i="12"/>
  <c r="V223" i="12"/>
  <c r="L224" i="12"/>
  <c r="M224" i="12"/>
  <c r="N224" i="12"/>
  <c r="O224" i="12"/>
  <c r="P224" i="12"/>
  <c r="Q224" i="12"/>
  <c r="R224" i="12"/>
  <c r="S224" i="12"/>
  <c r="T224" i="12"/>
  <c r="U224" i="12"/>
  <c r="V224" i="12"/>
  <c r="L225" i="12"/>
  <c r="M225" i="12"/>
  <c r="N225" i="12"/>
  <c r="O225" i="12"/>
  <c r="P225" i="12"/>
  <c r="Q225" i="12"/>
  <c r="R225" i="12"/>
  <c r="S225" i="12"/>
  <c r="T225" i="12"/>
  <c r="U225" i="12"/>
  <c r="V225" i="12"/>
  <c r="L226" i="12"/>
  <c r="M226" i="12"/>
  <c r="N226" i="12"/>
  <c r="O226" i="12"/>
  <c r="P226" i="12"/>
  <c r="Q226" i="12"/>
  <c r="R226" i="12"/>
  <c r="S226" i="12"/>
  <c r="T226" i="12"/>
  <c r="U226" i="12"/>
  <c r="V226" i="12"/>
  <c r="L227" i="12"/>
  <c r="M227" i="12"/>
  <c r="N227" i="12"/>
  <c r="O227" i="12"/>
  <c r="P227" i="12"/>
  <c r="Q227" i="12"/>
  <c r="R227" i="12"/>
  <c r="S227" i="12"/>
  <c r="T227" i="12"/>
  <c r="U227" i="12"/>
  <c r="V227" i="12"/>
  <c r="L228" i="12"/>
  <c r="M228" i="12"/>
  <c r="N228" i="12"/>
  <c r="O228" i="12"/>
  <c r="P228" i="12"/>
  <c r="Q228" i="12"/>
  <c r="R228" i="12"/>
  <c r="S228" i="12"/>
  <c r="T228" i="12"/>
  <c r="U228" i="12"/>
  <c r="V228" i="12"/>
  <c r="L229" i="12"/>
  <c r="M229" i="12"/>
  <c r="N229" i="12"/>
  <c r="O229" i="12"/>
  <c r="P229" i="12"/>
  <c r="Q229" i="12"/>
  <c r="R229" i="12"/>
  <c r="S229" i="12"/>
  <c r="T229" i="12"/>
  <c r="U229" i="12"/>
  <c r="V229" i="12"/>
  <c r="L230" i="12"/>
  <c r="M230" i="12"/>
  <c r="N230" i="12"/>
  <c r="O230" i="12"/>
  <c r="P230" i="12"/>
  <c r="Q230" i="12"/>
  <c r="R230" i="12"/>
  <c r="S230" i="12"/>
  <c r="T230" i="12"/>
  <c r="U230" i="12"/>
  <c r="V230" i="12"/>
  <c r="L231" i="12"/>
  <c r="M231" i="12"/>
  <c r="N231" i="12"/>
  <c r="O231" i="12"/>
  <c r="P231" i="12"/>
  <c r="Q231" i="12"/>
  <c r="R231" i="12"/>
  <c r="S231" i="12"/>
  <c r="T231" i="12"/>
  <c r="U231" i="12"/>
  <c r="V231" i="12"/>
  <c r="L232" i="12"/>
  <c r="M232" i="12"/>
  <c r="N232" i="12"/>
  <c r="O232" i="12"/>
  <c r="P232" i="12"/>
  <c r="Q232" i="12"/>
  <c r="R232" i="12"/>
  <c r="S232" i="12"/>
  <c r="T232" i="12"/>
  <c r="U232" i="12"/>
  <c r="V232" i="12"/>
  <c r="L233" i="12"/>
  <c r="M233" i="12"/>
  <c r="N233" i="12"/>
  <c r="O233" i="12"/>
  <c r="P233" i="12"/>
  <c r="Q233" i="12"/>
  <c r="R233" i="12"/>
  <c r="S233" i="12"/>
  <c r="T233" i="12"/>
  <c r="U233" i="12"/>
  <c r="V233" i="12"/>
  <c r="L234" i="12"/>
  <c r="M234" i="12"/>
  <c r="N234" i="12"/>
  <c r="O234" i="12"/>
  <c r="P234" i="12"/>
  <c r="Q234" i="12"/>
  <c r="R234" i="12"/>
  <c r="S234" i="12"/>
  <c r="T234" i="12"/>
  <c r="U234" i="12"/>
  <c r="V234" i="12"/>
  <c r="L235" i="12"/>
  <c r="M235" i="12"/>
  <c r="N235" i="12"/>
  <c r="O235" i="12"/>
  <c r="P235" i="12"/>
  <c r="Q235" i="12"/>
  <c r="R235" i="12"/>
  <c r="S235" i="12"/>
  <c r="T235" i="12"/>
  <c r="U235" i="12"/>
  <c r="V235" i="12"/>
  <c r="L236" i="12"/>
  <c r="M236" i="12"/>
  <c r="N236" i="12"/>
  <c r="O236" i="12"/>
  <c r="P236" i="12"/>
  <c r="Q236" i="12"/>
  <c r="R236" i="12"/>
  <c r="S236" i="12"/>
  <c r="T236" i="12"/>
  <c r="U236" i="12"/>
  <c r="V236" i="12"/>
  <c r="L237" i="12"/>
  <c r="M237" i="12"/>
  <c r="N237" i="12"/>
  <c r="O237" i="12"/>
  <c r="P237" i="12"/>
  <c r="Q237" i="12"/>
  <c r="R237" i="12"/>
  <c r="S237" i="12"/>
  <c r="T237" i="12"/>
  <c r="U237" i="12"/>
  <c r="V237" i="12"/>
  <c r="L238" i="12"/>
  <c r="M238" i="12"/>
  <c r="N238" i="12"/>
  <c r="O238" i="12"/>
  <c r="P238" i="12"/>
  <c r="Q238" i="12"/>
  <c r="R238" i="12"/>
  <c r="S238" i="12"/>
  <c r="T238" i="12"/>
  <c r="U238" i="12"/>
  <c r="V238" i="12"/>
  <c r="L239" i="12"/>
  <c r="M239" i="12"/>
  <c r="N239" i="12"/>
  <c r="O239" i="12"/>
  <c r="P239" i="12"/>
  <c r="Q239" i="12"/>
  <c r="R239" i="12"/>
  <c r="S239" i="12"/>
  <c r="T239" i="12"/>
  <c r="U239" i="12"/>
  <c r="V239" i="12"/>
  <c r="L240" i="12"/>
  <c r="M240" i="12"/>
  <c r="N240" i="12"/>
  <c r="O240" i="12"/>
  <c r="P240" i="12"/>
  <c r="Q240" i="12"/>
  <c r="R240" i="12"/>
  <c r="S240" i="12"/>
  <c r="T240" i="12"/>
  <c r="U240" i="12"/>
  <c r="V240" i="12"/>
  <c r="L241" i="12"/>
  <c r="M241" i="12"/>
  <c r="N241" i="12"/>
  <c r="O241" i="12"/>
  <c r="P241" i="12"/>
  <c r="Q241" i="12"/>
  <c r="R241" i="12"/>
  <c r="S241" i="12"/>
  <c r="T241" i="12"/>
  <c r="U241" i="12"/>
  <c r="V241" i="12"/>
  <c r="L242" i="12"/>
  <c r="M242" i="12"/>
  <c r="N242" i="12"/>
  <c r="O242" i="12"/>
  <c r="P242" i="12"/>
  <c r="Q242" i="12"/>
  <c r="R242" i="12"/>
  <c r="S242" i="12"/>
  <c r="T242" i="12"/>
  <c r="U242" i="12"/>
  <c r="V242" i="12"/>
  <c r="L243" i="12"/>
  <c r="M243" i="12"/>
  <c r="N243" i="12"/>
  <c r="O243" i="12"/>
  <c r="P243" i="12"/>
  <c r="Q243" i="12"/>
  <c r="R243" i="12"/>
  <c r="S243" i="12"/>
  <c r="T243" i="12"/>
  <c r="U243" i="12"/>
  <c r="V243" i="12"/>
  <c r="L244" i="12"/>
  <c r="M244" i="12"/>
  <c r="N244" i="12"/>
  <c r="O244" i="12"/>
  <c r="P244" i="12"/>
  <c r="Q244" i="12"/>
  <c r="R244" i="12"/>
  <c r="S244" i="12"/>
  <c r="T244" i="12"/>
  <c r="U244" i="12"/>
  <c r="V244" i="12"/>
  <c r="L245" i="12"/>
  <c r="M245" i="12"/>
  <c r="N245" i="12"/>
  <c r="O245" i="12"/>
  <c r="P245" i="12"/>
  <c r="Q245" i="12"/>
  <c r="R245" i="12"/>
  <c r="S245" i="12"/>
  <c r="T245" i="12"/>
  <c r="U245" i="12"/>
  <c r="V245" i="12"/>
  <c r="L246" i="12"/>
  <c r="M246" i="12"/>
  <c r="N246" i="12"/>
  <c r="O246" i="12"/>
  <c r="P246" i="12"/>
  <c r="Q246" i="12"/>
  <c r="R246" i="12"/>
  <c r="S246" i="12"/>
  <c r="T246" i="12"/>
  <c r="U246" i="12"/>
  <c r="V246" i="12"/>
  <c r="L247" i="12"/>
  <c r="M247" i="12"/>
  <c r="N247" i="12"/>
  <c r="O247" i="12"/>
  <c r="P247" i="12"/>
  <c r="Q247" i="12"/>
  <c r="R247" i="12"/>
  <c r="S247" i="12"/>
  <c r="T247" i="12"/>
  <c r="U247" i="12"/>
  <c r="V247" i="12"/>
  <c r="L248" i="12"/>
  <c r="M248" i="12"/>
  <c r="N248" i="12"/>
  <c r="O248" i="12"/>
  <c r="P248" i="12"/>
  <c r="Q248" i="12"/>
  <c r="R248" i="12"/>
  <c r="S248" i="12"/>
  <c r="T248" i="12"/>
  <c r="U248" i="12"/>
  <c r="V248" i="12"/>
  <c r="L249" i="12"/>
  <c r="M249" i="12"/>
  <c r="N249" i="12"/>
  <c r="O249" i="12"/>
  <c r="P249" i="12"/>
  <c r="Q249" i="12"/>
  <c r="R249" i="12"/>
  <c r="S249" i="12"/>
  <c r="T249" i="12"/>
  <c r="U249" i="12"/>
  <c r="V249" i="12"/>
  <c r="L250" i="12"/>
  <c r="M250" i="12"/>
  <c r="N250" i="12"/>
  <c r="O250" i="12"/>
  <c r="P250" i="12"/>
  <c r="Q250" i="12"/>
  <c r="R250" i="12"/>
  <c r="S250" i="12"/>
  <c r="T250" i="12"/>
  <c r="U250" i="12"/>
  <c r="V250" i="12"/>
  <c r="L251" i="12"/>
  <c r="M251" i="12"/>
  <c r="N251" i="12"/>
  <c r="O251" i="12"/>
  <c r="P251" i="12"/>
  <c r="Q251" i="12"/>
  <c r="R251" i="12"/>
  <c r="S251" i="12"/>
  <c r="T251" i="12"/>
  <c r="U251" i="12"/>
  <c r="V251" i="12"/>
  <c r="L252" i="12"/>
  <c r="M252" i="12"/>
  <c r="N252" i="12"/>
  <c r="O252" i="12"/>
  <c r="P252" i="12"/>
  <c r="Q252" i="12"/>
  <c r="R252" i="12"/>
  <c r="S252" i="12"/>
  <c r="T252" i="12"/>
  <c r="U252" i="12"/>
  <c r="V252" i="12"/>
  <c r="L253" i="12"/>
  <c r="M253" i="12"/>
  <c r="N253" i="12"/>
  <c r="O253" i="12"/>
  <c r="P253" i="12"/>
  <c r="Q253" i="12"/>
  <c r="R253" i="12"/>
  <c r="S253" i="12"/>
  <c r="T253" i="12"/>
  <c r="U253" i="12"/>
  <c r="V253" i="12"/>
  <c r="L254" i="12"/>
  <c r="M254" i="12"/>
  <c r="N254" i="12"/>
  <c r="O254" i="12"/>
  <c r="P254" i="12"/>
  <c r="Q254" i="12"/>
  <c r="R254" i="12"/>
  <c r="S254" i="12"/>
  <c r="T254" i="12"/>
  <c r="U254" i="12"/>
  <c r="V254" i="12"/>
  <c r="L255" i="12"/>
  <c r="M255" i="12"/>
  <c r="N255" i="12"/>
  <c r="O255" i="12"/>
  <c r="P255" i="12"/>
  <c r="Q255" i="12"/>
  <c r="R255" i="12"/>
  <c r="S255" i="12"/>
  <c r="T255" i="12"/>
  <c r="U255" i="12"/>
  <c r="V255" i="12"/>
  <c r="L256" i="12"/>
  <c r="M256" i="12"/>
  <c r="N256" i="12"/>
  <c r="O256" i="12"/>
  <c r="P256" i="12"/>
  <c r="Q256" i="12"/>
  <c r="R256" i="12"/>
  <c r="S256" i="12"/>
  <c r="T256" i="12"/>
  <c r="U256" i="12"/>
  <c r="V256" i="12"/>
  <c r="L257" i="12"/>
  <c r="M257" i="12"/>
  <c r="N257" i="12"/>
  <c r="O257" i="12"/>
  <c r="P257" i="12"/>
  <c r="Q257" i="12"/>
  <c r="R257" i="12"/>
  <c r="S257" i="12"/>
  <c r="T257" i="12"/>
  <c r="U257" i="12"/>
  <c r="V257" i="12"/>
  <c r="L258" i="12"/>
  <c r="M258" i="12"/>
  <c r="N258" i="12"/>
  <c r="O258" i="12"/>
  <c r="P258" i="12"/>
  <c r="Q258" i="12"/>
  <c r="R258" i="12"/>
  <c r="S258" i="12"/>
  <c r="T258" i="12"/>
  <c r="U258" i="12"/>
  <c r="V258" i="12"/>
  <c r="L259" i="12"/>
  <c r="M259" i="12"/>
  <c r="N259" i="12"/>
  <c r="O259" i="12"/>
  <c r="P259" i="12"/>
  <c r="Q259" i="12"/>
  <c r="R259" i="12"/>
  <c r="S259" i="12"/>
  <c r="T259" i="12"/>
  <c r="U259" i="12"/>
  <c r="V259" i="12"/>
  <c r="L260" i="12"/>
  <c r="M260" i="12"/>
  <c r="N260" i="12"/>
  <c r="O260" i="12"/>
  <c r="P260" i="12"/>
  <c r="Q260" i="12"/>
  <c r="R260" i="12"/>
  <c r="S260" i="12"/>
  <c r="T260" i="12"/>
  <c r="U260" i="12"/>
  <c r="V260" i="12"/>
  <c r="L261" i="12"/>
  <c r="M261" i="12"/>
  <c r="N261" i="12"/>
  <c r="O261" i="12"/>
  <c r="P261" i="12"/>
  <c r="Q261" i="12"/>
  <c r="R261" i="12"/>
  <c r="S261" i="12"/>
  <c r="T261" i="12"/>
  <c r="U261" i="12"/>
  <c r="V261" i="12"/>
  <c r="L262" i="12"/>
  <c r="M262" i="12"/>
  <c r="N262" i="12"/>
  <c r="O262" i="12"/>
  <c r="P262" i="12"/>
  <c r="Q262" i="12"/>
  <c r="R262" i="12"/>
  <c r="S262" i="12"/>
  <c r="T262" i="12"/>
  <c r="U262" i="12"/>
  <c r="V262" i="12"/>
  <c r="L263" i="12"/>
  <c r="M263" i="12"/>
  <c r="N263" i="12"/>
  <c r="O263" i="12"/>
  <c r="P263" i="12"/>
  <c r="Q263" i="12"/>
  <c r="R263" i="12"/>
  <c r="S263" i="12"/>
  <c r="T263" i="12"/>
  <c r="U263" i="12"/>
  <c r="V263" i="12"/>
  <c r="L264" i="12"/>
  <c r="M264" i="12"/>
  <c r="N264" i="12"/>
  <c r="O264" i="12"/>
  <c r="P264" i="12"/>
  <c r="Q264" i="12"/>
  <c r="R264" i="12"/>
  <c r="S264" i="12"/>
  <c r="T264" i="12"/>
  <c r="U264" i="12"/>
  <c r="V264" i="12"/>
  <c r="L265" i="12"/>
  <c r="M265" i="12"/>
  <c r="N265" i="12"/>
  <c r="O265" i="12"/>
  <c r="P265" i="12"/>
  <c r="Q265" i="12"/>
  <c r="R265" i="12"/>
  <c r="S265" i="12"/>
  <c r="T265" i="12"/>
  <c r="U265" i="12"/>
  <c r="V265" i="12"/>
  <c r="L266" i="12"/>
  <c r="M266" i="12"/>
  <c r="N266" i="12"/>
  <c r="O266" i="12"/>
  <c r="P266" i="12"/>
  <c r="Q266" i="12"/>
  <c r="R266" i="12"/>
  <c r="S266" i="12"/>
  <c r="T266" i="12"/>
  <c r="U266" i="12"/>
  <c r="V266" i="12"/>
  <c r="L267" i="12"/>
  <c r="M267" i="12"/>
  <c r="N267" i="12"/>
  <c r="O267" i="12"/>
  <c r="P267" i="12"/>
  <c r="Q267" i="12"/>
  <c r="R267" i="12"/>
  <c r="S267" i="12"/>
  <c r="T267" i="12"/>
  <c r="U267" i="12"/>
  <c r="V267" i="12"/>
  <c r="L268" i="12"/>
  <c r="M268" i="12"/>
  <c r="N268" i="12"/>
  <c r="O268" i="12"/>
  <c r="P268" i="12"/>
  <c r="Q268" i="12"/>
  <c r="R268" i="12"/>
  <c r="S268" i="12"/>
  <c r="T268" i="12"/>
  <c r="U268" i="12"/>
  <c r="V268" i="12"/>
  <c r="L269" i="12"/>
  <c r="M269" i="12"/>
  <c r="N269" i="12"/>
  <c r="O269" i="12"/>
  <c r="P269" i="12"/>
  <c r="Q269" i="12"/>
  <c r="R269" i="12"/>
  <c r="S269" i="12"/>
  <c r="T269" i="12"/>
  <c r="U269" i="12"/>
  <c r="V269" i="12"/>
  <c r="L270" i="12"/>
  <c r="M270" i="12"/>
  <c r="N270" i="12"/>
  <c r="O270" i="12"/>
  <c r="P270" i="12"/>
  <c r="Q270" i="12"/>
  <c r="R270" i="12"/>
  <c r="S270" i="12"/>
  <c r="T270" i="12"/>
  <c r="U270" i="12"/>
  <c r="V270" i="12"/>
  <c r="L271" i="12"/>
  <c r="M271" i="12"/>
  <c r="N271" i="12"/>
  <c r="O271" i="12"/>
  <c r="P271" i="12"/>
  <c r="Q271" i="12"/>
  <c r="R271" i="12"/>
  <c r="S271" i="12"/>
  <c r="T271" i="12"/>
  <c r="U271" i="12"/>
  <c r="V271" i="12"/>
  <c r="L272" i="12"/>
  <c r="M272" i="12"/>
  <c r="N272" i="12"/>
  <c r="O272" i="12"/>
  <c r="P272" i="12"/>
  <c r="Q272" i="12"/>
  <c r="R272" i="12"/>
  <c r="S272" i="12"/>
  <c r="T272" i="12"/>
  <c r="U272" i="12"/>
  <c r="V272" i="12"/>
  <c r="L273" i="12"/>
  <c r="M273" i="12"/>
  <c r="N273" i="12"/>
  <c r="O273" i="12"/>
  <c r="P273" i="12"/>
  <c r="Q273" i="12"/>
  <c r="R273" i="12"/>
  <c r="S273" i="12"/>
  <c r="T273" i="12"/>
  <c r="U273" i="12"/>
  <c r="V273" i="12"/>
  <c r="L274" i="12"/>
  <c r="M274" i="12"/>
  <c r="N274" i="12"/>
  <c r="O274" i="12"/>
  <c r="P274" i="12"/>
  <c r="Q274" i="12"/>
  <c r="R274" i="12"/>
  <c r="S274" i="12"/>
  <c r="T274" i="12"/>
  <c r="U274" i="12"/>
  <c r="V274" i="12"/>
  <c r="L275" i="12"/>
  <c r="M275" i="12"/>
  <c r="N275" i="12"/>
  <c r="O275" i="12"/>
  <c r="P275" i="12"/>
  <c r="Q275" i="12"/>
  <c r="R275" i="12"/>
  <c r="S275" i="12"/>
  <c r="T275" i="12"/>
  <c r="U275" i="12"/>
  <c r="V275" i="12"/>
  <c r="L276" i="12"/>
  <c r="M276" i="12"/>
  <c r="N276" i="12"/>
  <c r="O276" i="12"/>
  <c r="P276" i="12"/>
  <c r="Q276" i="12"/>
  <c r="R276" i="12"/>
  <c r="S276" i="12"/>
  <c r="T276" i="12"/>
  <c r="U276" i="12"/>
  <c r="V276" i="12"/>
  <c r="L277" i="12"/>
  <c r="M277" i="12"/>
  <c r="N277" i="12"/>
  <c r="O277" i="12"/>
  <c r="P277" i="12"/>
  <c r="Q277" i="12"/>
  <c r="R277" i="12"/>
  <c r="S277" i="12"/>
  <c r="T277" i="12"/>
  <c r="U277" i="12"/>
  <c r="V277" i="12"/>
  <c r="L278" i="12"/>
  <c r="M278" i="12"/>
  <c r="N278" i="12"/>
  <c r="O278" i="12"/>
  <c r="P278" i="12"/>
  <c r="Q278" i="12"/>
  <c r="R278" i="12"/>
  <c r="S278" i="12"/>
  <c r="T278" i="12"/>
  <c r="U278" i="12"/>
  <c r="V278" i="12"/>
  <c r="L279" i="12"/>
  <c r="M279" i="12"/>
  <c r="N279" i="12"/>
  <c r="O279" i="12"/>
  <c r="P279" i="12"/>
  <c r="Q279" i="12"/>
  <c r="R279" i="12"/>
  <c r="S279" i="12"/>
  <c r="T279" i="12"/>
  <c r="U279" i="12"/>
  <c r="V279" i="12"/>
  <c r="L280" i="12"/>
  <c r="M280" i="12"/>
  <c r="N280" i="12"/>
  <c r="O280" i="12"/>
  <c r="P280" i="12"/>
  <c r="Q280" i="12"/>
  <c r="R280" i="12"/>
  <c r="S280" i="12"/>
  <c r="T280" i="12"/>
  <c r="U280" i="12"/>
  <c r="V280" i="12"/>
  <c r="L281" i="12"/>
  <c r="M281" i="12"/>
  <c r="N281" i="12"/>
  <c r="O281" i="12"/>
  <c r="P281" i="12"/>
  <c r="Q281" i="12"/>
  <c r="R281" i="12"/>
  <c r="S281" i="12"/>
  <c r="T281" i="12"/>
  <c r="U281" i="12"/>
  <c r="V281" i="12"/>
  <c r="L282" i="12"/>
  <c r="M282" i="12"/>
  <c r="N282" i="12"/>
  <c r="O282" i="12"/>
  <c r="P282" i="12"/>
  <c r="Q282" i="12"/>
  <c r="R282" i="12"/>
  <c r="S282" i="12"/>
  <c r="T282" i="12"/>
  <c r="U282" i="12"/>
  <c r="V282" i="12"/>
  <c r="L283" i="12"/>
  <c r="M283" i="12"/>
  <c r="N283" i="12"/>
  <c r="O283" i="12"/>
  <c r="P283" i="12"/>
  <c r="Q283" i="12"/>
  <c r="R283" i="12"/>
  <c r="S283" i="12"/>
  <c r="T283" i="12"/>
  <c r="U283" i="12"/>
  <c r="V283" i="12"/>
  <c r="L284" i="12"/>
  <c r="M284" i="12"/>
  <c r="N284" i="12"/>
  <c r="O284" i="12"/>
  <c r="P284" i="12"/>
  <c r="Q284" i="12"/>
  <c r="R284" i="12"/>
  <c r="S284" i="12"/>
  <c r="T284" i="12"/>
  <c r="U284" i="12"/>
  <c r="V284" i="12"/>
  <c r="L285" i="12"/>
  <c r="M285" i="12"/>
  <c r="N285" i="12"/>
  <c r="O285" i="12"/>
  <c r="P285" i="12"/>
  <c r="Q285" i="12"/>
  <c r="R285" i="12"/>
  <c r="S285" i="12"/>
  <c r="T285" i="12"/>
  <c r="U285" i="12"/>
  <c r="V285" i="12"/>
  <c r="L286" i="12"/>
  <c r="M286" i="12"/>
  <c r="N286" i="12"/>
  <c r="O286" i="12"/>
  <c r="P286" i="12"/>
  <c r="Q286" i="12"/>
  <c r="R286" i="12"/>
  <c r="S286" i="12"/>
  <c r="T286" i="12"/>
  <c r="U286" i="12"/>
  <c r="V286" i="12"/>
  <c r="L287" i="12"/>
  <c r="M287" i="12"/>
  <c r="N287" i="12"/>
  <c r="O287" i="12"/>
  <c r="P287" i="12"/>
  <c r="Q287" i="12"/>
  <c r="R287" i="12"/>
  <c r="S287" i="12"/>
  <c r="T287" i="12"/>
  <c r="U287" i="12"/>
  <c r="V287" i="12"/>
  <c r="L288" i="12"/>
  <c r="M288" i="12"/>
  <c r="N288" i="12"/>
  <c r="O288" i="12"/>
  <c r="P288" i="12"/>
  <c r="Q288" i="12"/>
  <c r="R288" i="12"/>
  <c r="S288" i="12"/>
  <c r="T288" i="12"/>
  <c r="U288" i="12"/>
  <c r="V288" i="12"/>
  <c r="L289" i="12"/>
  <c r="M289" i="12"/>
  <c r="N289" i="12"/>
  <c r="O289" i="12"/>
  <c r="P289" i="12"/>
  <c r="Q289" i="12"/>
  <c r="R289" i="12"/>
  <c r="S289" i="12"/>
  <c r="T289" i="12"/>
  <c r="U289" i="12"/>
  <c r="V289" i="12"/>
  <c r="L290" i="12"/>
  <c r="M290" i="12"/>
  <c r="N290" i="12"/>
  <c r="O290" i="12"/>
  <c r="P290" i="12"/>
  <c r="Q290" i="12"/>
  <c r="R290" i="12"/>
  <c r="S290" i="12"/>
  <c r="T290" i="12"/>
  <c r="U290" i="12"/>
  <c r="V290" i="12"/>
  <c r="L291" i="12"/>
  <c r="M291" i="12"/>
  <c r="N291" i="12"/>
  <c r="O291" i="12"/>
  <c r="P291" i="12"/>
  <c r="Q291" i="12"/>
  <c r="R291" i="12"/>
  <c r="S291" i="12"/>
  <c r="T291" i="12"/>
  <c r="U291" i="12"/>
  <c r="V291" i="12"/>
  <c r="L292" i="12"/>
  <c r="M292" i="12"/>
  <c r="N292" i="12"/>
  <c r="O292" i="12"/>
  <c r="P292" i="12"/>
  <c r="Q292" i="12"/>
  <c r="R292" i="12"/>
  <c r="S292" i="12"/>
  <c r="T292" i="12"/>
  <c r="U292" i="12"/>
  <c r="V292" i="12"/>
  <c r="L293" i="12"/>
  <c r="M293" i="12"/>
  <c r="N293" i="12"/>
  <c r="O293" i="12"/>
  <c r="P293" i="12"/>
  <c r="Q293" i="12"/>
  <c r="R293" i="12"/>
  <c r="S293" i="12"/>
  <c r="T293" i="12"/>
  <c r="U293" i="12"/>
  <c r="V293" i="12"/>
  <c r="L294" i="12"/>
  <c r="M294" i="12"/>
  <c r="N294" i="12"/>
  <c r="O294" i="12"/>
  <c r="P294" i="12"/>
  <c r="Q294" i="12"/>
  <c r="R294" i="12"/>
  <c r="S294" i="12"/>
  <c r="T294" i="12"/>
  <c r="U294" i="12"/>
  <c r="V294" i="12"/>
  <c r="L295" i="12"/>
  <c r="M295" i="12"/>
  <c r="N295" i="12"/>
  <c r="O295" i="12"/>
  <c r="P295" i="12"/>
  <c r="Q295" i="12"/>
  <c r="R295" i="12"/>
  <c r="S295" i="12"/>
  <c r="T295" i="12"/>
  <c r="U295" i="12"/>
  <c r="V295" i="12"/>
  <c r="L296" i="12"/>
  <c r="M296" i="12"/>
  <c r="N296" i="12"/>
  <c r="O296" i="12"/>
  <c r="P296" i="12"/>
  <c r="Q296" i="12"/>
  <c r="R296" i="12"/>
  <c r="S296" i="12"/>
  <c r="T296" i="12"/>
  <c r="U296" i="12"/>
  <c r="V296" i="12"/>
  <c r="L297" i="12"/>
  <c r="M297" i="12"/>
  <c r="N297" i="12"/>
  <c r="O297" i="12"/>
  <c r="P297" i="12"/>
  <c r="Q297" i="12"/>
  <c r="R297" i="12"/>
  <c r="S297" i="12"/>
  <c r="T297" i="12"/>
  <c r="U297" i="12"/>
  <c r="V297" i="12"/>
  <c r="L298" i="12"/>
  <c r="M298" i="12"/>
  <c r="N298" i="12"/>
  <c r="O298" i="12"/>
  <c r="P298" i="12"/>
  <c r="Q298" i="12"/>
  <c r="R298" i="12"/>
  <c r="S298" i="12"/>
  <c r="T298" i="12"/>
  <c r="U298" i="12"/>
  <c r="V298" i="12"/>
  <c r="L299" i="12"/>
  <c r="M299" i="12"/>
  <c r="N299" i="12"/>
  <c r="O299" i="12"/>
  <c r="P299" i="12"/>
  <c r="Q299" i="12"/>
  <c r="R299" i="12"/>
  <c r="S299" i="12"/>
  <c r="T299" i="12"/>
  <c r="U299" i="12"/>
  <c r="V299" i="12"/>
  <c r="L300" i="12"/>
  <c r="M300" i="12"/>
  <c r="N300" i="12"/>
  <c r="O300" i="12"/>
  <c r="P300" i="12"/>
  <c r="Q300" i="12"/>
  <c r="R300" i="12"/>
  <c r="S300" i="12"/>
  <c r="T300" i="12"/>
  <c r="U300" i="12"/>
  <c r="V300" i="12"/>
  <c r="L301" i="12"/>
  <c r="M301" i="12"/>
  <c r="N301" i="12"/>
  <c r="O301" i="12"/>
  <c r="P301" i="12"/>
  <c r="Q301" i="12"/>
  <c r="R301" i="12"/>
  <c r="S301" i="12"/>
  <c r="T301" i="12"/>
  <c r="U301" i="12"/>
  <c r="V301" i="12"/>
  <c r="L302" i="12"/>
  <c r="M302" i="12"/>
  <c r="N302" i="12"/>
  <c r="O302" i="12"/>
  <c r="P302" i="12"/>
  <c r="Q302" i="12"/>
  <c r="R302" i="12"/>
  <c r="S302" i="12"/>
  <c r="T302" i="12"/>
  <c r="U302" i="12"/>
  <c r="V302" i="12"/>
  <c r="L303" i="12"/>
  <c r="M303" i="12"/>
  <c r="N303" i="12"/>
  <c r="O303" i="12"/>
  <c r="P303" i="12"/>
  <c r="Q303" i="12"/>
  <c r="R303" i="12"/>
  <c r="S303" i="12"/>
  <c r="T303" i="12"/>
  <c r="U303" i="12"/>
  <c r="V303" i="12"/>
  <c r="L304" i="12"/>
  <c r="M304" i="12"/>
  <c r="N304" i="12"/>
  <c r="O304" i="12"/>
  <c r="P304" i="12"/>
  <c r="Q304" i="12"/>
  <c r="R304" i="12"/>
  <c r="S304" i="12"/>
  <c r="T304" i="12"/>
  <c r="U304" i="12"/>
  <c r="V304" i="12"/>
  <c r="L305" i="12"/>
  <c r="M305" i="12"/>
  <c r="N305" i="12"/>
  <c r="O305" i="12"/>
  <c r="P305" i="12"/>
  <c r="Q305" i="12"/>
  <c r="R305" i="12"/>
  <c r="S305" i="12"/>
  <c r="T305" i="12"/>
  <c r="U305" i="12"/>
  <c r="V305" i="12"/>
  <c r="L306" i="12"/>
  <c r="M306" i="12"/>
  <c r="N306" i="12"/>
  <c r="O306" i="12"/>
  <c r="P306" i="12"/>
  <c r="Q306" i="12"/>
  <c r="R306" i="12"/>
  <c r="S306" i="12"/>
  <c r="T306" i="12"/>
  <c r="U306" i="12"/>
  <c r="V306" i="12"/>
  <c r="L307" i="12"/>
  <c r="M307" i="12"/>
  <c r="N307" i="12"/>
  <c r="O307" i="12"/>
  <c r="P307" i="12"/>
  <c r="Q307" i="12"/>
  <c r="R307" i="12"/>
  <c r="S307" i="12"/>
  <c r="T307" i="12"/>
  <c r="U307" i="12"/>
  <c r="V307" i="12"/>
  <c r="L308" i="12"/>
  <c r="M308" i="12"/>
  <c r="N308" i="12"/>
  <c r="O308" i="12"/>
  <c r="P308" i="12"/>
  <c r="Q308" i="12"/>
  <c r="R308" i="12"/>
  <c r="S308" i="12"/>
  <c r="T308" i="12"/>
  <c r="U308" i="12"/>
  <c r="V308" i="12"/>
  <c r="L309" i="12"/>
  <c r="M309" i="12"/>
  <c r="N309" i="12"/>
  <c r="O309" i="12"/>
  <c r="P309" i="12"/>
  <c r="Q309" i="12"/>
  <c r="R309" i="12"/>
  <c r="S309" i="12"/>
  <c r="T309" i="12"/>
  <c r="U309" i="12"/>
  <c r="V309" i="12"/>
  <c r="L310" i="12"/>
  <c r="M310" i="12"/>
  <c r="N310" i="12"/>
  <c r="O310" i="12"/>
  <c r="P310" i="12"/>
  <c r="Q310" i="12"/>
  <c r="R310" i="12"/>
  <c r="S310" i="12"/>
  <c r="T310" i="12"/>
  <c r="U310" i="12"/>
  <c r="V310" i="12"/>
  <c r="L311" i="12"/>
  <c r="M311" i="12"/>
  <c r="N311" i="12"/>
  <c r="O311" i="12"/>
  <c r="P311" i="12"/>
  <c r="Q311" i="12"/>
  <c r="R311" i="12"/>
  <c r="S311" i="12"/>
  <c r="T311" i="12"/>
  <c r="U311" i="12"/>
  <c r="V311" i="12"/>
  <c r="L312" i="12"/>
  <c r="M312" i="12"/>
  <c r="N312" i="12"/>
  <c r="O312" i="12"/>
  <c r="P312" i="12"/>
  <c r="Q312" i="12"/>
  <c r="R312" i="12"/>
  <c r="S312" i="12"/>
  <c r="T312" i="12"/>
  <c r="U312" i="12"/>
  <c r="V312" i="12"/>
  <c r="L313" i="12"/>
  <c r="M313" i="12"/>
  <c r="N313" i="12"/>
  <c r="O313" i="12"/>
  <c r="P313" i="12"/>
  <c r="Q313" i="12"/>
  <c r="R313" i="12"/>
  <c r="S313" i="12"/>
  <c r="T313" i="12"/>
  <c r="U313" i="12"/>
  <c r="V313" i="12"/>
  <c r="L314" i="12"/>
  <c r="M314" i="12"/>
  <c r="N314" i="12"/>
  <c r="O314" i="12"/>
  <c r="P314" i="12"/>
  <c r="Q314" i="12"/>
  <c r="R314" i="12"/>
  <c r="S314" i="12"/>
  <c r="T314" i="12"/>
  <c r="U314" i="12"/>
  <c r="V314" i="12"/>
  <c r="L315" i="12"/>
  <c r="M315" i="12"/>
  <c r="N315" i="12"/>
  <c r="O315" i="12"/>
  <c r="P315" i="12"/>
  <c r="Q315" i="12"/>
  <c r="R315" i="12"/>
  <c r="S315" i="12"/>
  <c r="T315" i="12"/>
  <c r="U315" i="12"/>
  <c r="V315" i="12"/>
  <c r="L316" i="12"/>
  <c r="M316" i="12"/>
  <c r="N316" i="12"/>
  <c r="O316" i="12"/>
  <c r="P316" i="12"/>
  <c r="Q316" i="12"/>
  <c r="R316" i="12"/>
  <c r="S316" i="12"/>
  <c r="T316" i="12"/>
  <c r="U316" i="12"/>
  <c r="V316" i="12"/>
  <c r="L317" i="12"/>
  <c r="M317" i="12"/>
  <c r="N317" i="12"/>
  <c r="O317" i="12"/>
  <c r="P317" i="12"/>
  <c r="Q317" i="12"/>
  <c r="R317" i="12"/>
  <c r="S317" i="12"/>
  <c r="T317" i="12"/>
  <c r="U317" i="12"/>
  <c r="V317" i="12"/>
  <c r="L318" i="12"/>
  <c r="M318" i="12"/>
  <c r="N318" i="12"/>
  <c r="O318" i="12"/>
  <c r="P318" i="12"/>
  <c r="Q318" i="12"/>
  <c r="R318" i="12"/>
  <c r="S318" i="12"/>
  <c r="T318" i="12"/>
  <c r="U318" i="12"/>
  <c r="V318" i="12"/>
  <c r="L319" i="12"/>
  <c r="M319" i="12"/>
  <c r="N319" i="12"/>
  <c r="O319" i="12"/>
  <c r="P319" i="12"/>
  <c r="Q319" i="12"/>
  <c r="R319" i="12"/>
  <c r="S319" i="12"/>
  <c r="T319" i="12"/>
  <c r="U319" i="12"/>
  <c r="V319" i="12"/>
  <c r="L320" i="12"/>
  <c r="M320" i="12"/>
  <c r="N320" i="12"/>
  <c r="O320" i="12"/>
  <c r="P320" i="12"/>
  <c r="Q320" i="12"/>
  <c r="R320" i="12"/>
  <c r="S320" i="12"/>
  <c r="T320" i="12"/>
  <c r="U320" i="12"/>
  <c r="V320" i="12"/>
  <c r="L321" i="12"/>
  <c r="M321" i="12"/>
  <c r="N321" i="12"/>
  <c r="O321" i="12"/>
  <c r="P321" i="12"/>
  <c r="Q321" i="12"/>
  <c r="R321" i="12"/>
  <c r="S321" i="12"/>
  <c r="T321" i="12"/>
  <c r="U321" i="12"/>
  <c r="V321" i="12"/>
  <c r="L322" i="12"/>
  <c r="M322" i="12"/>
  <c r="N322" i="12"/>
  <c r="O322" i="12"/>
  <c r="P322" i="12"/>
  <c r="Q322" i="12"/>
  <c r="R322" i="12"/>
  <c r="S322" i="12"/>
  <c r="T322" i="12"/>
  <c r="U322" i="12"/>
  <c r="V322" i="12"/>
  <c r="L323" i="12"/>
  <c r="M323" i="12"/>
  <c r="N323" i="12"/>
  <c r="O323" i="12"/>
  <c r="P323" i="12"/>
  <c r="Q323" i="12"/>
  <c r="R323" i="12"/>
  <c r="S323" i="12"/>
  <c r="T323" i="12"/>
  <c r="U323" i="12"/>
  <c r="V323" i="12"/>
  <c r="L324" i="12"/>
  <c r="M324" i="12"/>
  <c r="N324" i="12"/>
  <c r="O324" i="12"/>
  <c r="P324" i="12"/>
  <c r="Q324" i="12"/>
  <c r="R324" i="12"/>
  <c r="S324" i="12"/>
  <c r="T324" i="12"/>
  <c r="U324" i="12"/>
  <c r="V324" i="12"/>
  <c r="L325" i="12"/>
  <c r="M325" i="12"/>
  <c r="N325" i="12"/>
  <c r="O325" i="12"/>
  <c r="P325" i="12"/>
  <c r="Q325" i="12"/>
  <c r="R325" i="12"/>
  <c r="S325" i="12"/>
  <c r="T325" i="12"/>
  <c r="U325" i="12"/>
  <c r="V325" i="12"/>
  <c r="L326" i="12"/>
  <c r="M326" i="12"/>
  <c r="N326" i="12"/>
  <c r="O326" i="12"/>
  <c r="P326" i="12"/>
  <c r="Q326" i="12"/>
  <c r="R326" i="12"/>
  <c r="S326" i="12"/>
  <c r="T326" i="12"/>
  <c r="U326" i="12"/>
  <c r="V326" i="12"/>
  <c r="L327" i="12"/>
  <c r="M327" i="12"/>
  <c r="N327" i="12"/>
  <c r="O327" i="12"/>
  <c r="P327" i="12"/>
  <c r="Q327" i="12"/>
  <c r="R327" i="12"/>
  <c r="S327" i="12"/>
  <c r="T327" i="12"/>
  <c r="U327" i="12"/>
  <c r="V327" i="12"/>
  <c r="L328" i="12"/>
  <c r="M328" i="12"/>
  <c r="N328" i="12"/>
  <c r="O328" i="12"/>
  <c r="P328" i="12"/>
  <c r="Q328" i="12"/>
  <c r="R328" i="12"/>
  <c r="S328" i="12"/>
  <c r="T328" i="12"/>
  <c r="U328" i="12"/>
  <c r="V328" i="12"/>
  <c r="L329" i="12"/>
  <c r="M329" i="12"/>
  <c r="N329" i="12"/>
  <c r="O329" i="12"/>
  <c r="P329" i="12"/>
  <c r="Q329" i="12"/>
  <c r="R329" i="12"/>
  <c r="S329" i="12"/>
  <c r="T329" i="12"/>
  <c r="U329" i="12"/>
  <c r="V329" i="12"/>
  <c r="L330" i="12"/>
  <c r="M330" i="12"/>
  <c r="N330" i="12"/>
  <c r="O330" i="12"/>
  <c r="P330" i="12"/>
  <c r="Q330" i="12"/>
  <c r="R330" i="12"/>
  <c r="S330" i="12"/>
  <c r="T330" i="12"/>
  <c r="U330" i="12"/>
  <c r="V330" i="12"/>
  <c r="L331" i="12"/>
  <c r="M331" i="12"/>
  <c r="N331" i="12"/>
  <c r="O331" i="12"/>
  <c r="P331" i="12"/>
  <c r="Q331" i="12"/>
  <c r="R331" i="12"/>
  <c r="S331" i="12"/>
  <c r="T331" i="12"/>
  <c r="U331" i="12"/>
  <c r="V331" i="12"/>
  <c r="L332" i="12"/>
  <c r="M332" i="12"/>
  <c r="N332" i="12"/>
  <c r="O332" i="12"/>
  <c r="P332" i="12"/>
  <c r="Q332" i="12"/>
  <c r="R332" i="12"/>
  <c r="S332" i="12"/>
  <c r="T332" i="12"/>
  <c r="U332" i="12"/>
  <c r="V332" i="12"/>
  <c r="L333" i="12"/>
  <c r="M333" i="12"/>
  <c r="N333" i="12"/>
  <c r="O333" i="12"/>
  <c r="P333" i="12"/>
  <c r="Q333" i="12"/>
  <c r="R333" i="12"/>
  <c r="S333" i="12"/>
  <c r="T333" i="12"/>
  <c r="U333" i="12"/>
  <c r="V333" i="12"/>
  <c r="L334" i="12"/>
  <c r="M334" i="12"/>
  <c r="N334" i="12"/>
  <c r="O334" i="12"/>
  <c r="P334" i="12"/>
  <c r="Q334" i="12"/>
  <c r="R334" i="12"/>
  <c r="S334" i="12"/>
  <c r="T334" i="12"/>
  <c r="U334" i="12"/>
  <c r="V334" i="12"/>
  <c r="L335" i="12"/>
  <c r="M335" i="12"/>
  <c r="N335" i="12"/>
  <c r="O335" i="12"/>
  <c r="P335" i="12"/>
  <c r="Q335" i="12"/>
  <c r="R335" i="12"/>
  <c r="S335" i="12"/>
  <c r="T335" i="12"/>
  <c r="U335" i="12"/>
  <c r="V335" i="12"/>
  <c r="L336" i="12"/>
  <c r="M336" i="12"/>
  <c r="N336" i="12"/>
  <c r="O336" i="12"/>
  <c r="P336" i="12"/>
  <c r="Q336" i="12"/>
  <c r="R336" i="12"/>
  <c r="S336" i="12"/>
  <c r="T336" i="12"/>
  <c r="U336" i="12"/>
  <c r="V336" i="12"/>
  <c r="L337" i="12"/>
  <c r="M337" i="12"/>
  <c r="N337" i="12"/>
  <c r="O337" i="12"/>
  <c r="P337" i="12"/>
  <c r="Q337" i="12"/>
  <c r="R337" i="12"/>
  <c r="S337" i="12"/>
  <c r="T337" i="12"/>
  <c r="U337" i="12"/>
  <c r="V337" i="12"/>
  <c r="L338" i="12"/>
  <c r="M338" i="12"/>
  <c r="N338" i="12"/>
  <c r="O338" i="12"/>
  <c r="P338" i="12"/>
  <c r="Q338" i="12"/>
  <c r="R338" i="12"/>
  <c r="S338" i="12"/>
  <c r="T338" i="12"/>
  <c r="U338" i="12"/>
  <c r="V338" i="12"/>
  <c r="L339" i="12"/>
  <c r="M339" i="12"/>
  <c r="N339" i="12"/>
  <c r="O339" i="12"/>
  <c r="P339" i="12"/>
  <c r="Q339" i="12"/>
  <c r="R339" i="12"/>
  <c r="S339" i="12"/>
  <c r="T339" i="12"/>
  <c r="U339" i="12"/>
  <c r="V339" i="12"/>
  <c r="L340" i="12"/>
  <c r="M340" i="12"/>
  <c r="N340" i="12"/>
  <c r="O340" i="12"/>
  <c r="P340" i="12"/>
  <c r="Q340" i="12"/>
  <c r="R340" i="12"/>
  <c r="S340" i="12"/>
  <c r="T340" i="12"/>
  <c r="U340" i="12"/>
  <c r="V340" i="12"/>
  <c r="L341" i="12"/>
  <c r="M341" i="12"/>
  <c r="N341" i="12"/>
  <c r="O341" i="12"/>
  <c r="P341" i="12"/>
  <c r="Q341" i="12"/>
  <c r="R341" i="12"/>
  <c r="S341" i="12"/>
  <c r="T341" i="12"/>
  <c r="U341" i="12"/>
  <c r="V341" i="12"/>
  <c r="L342" i="12"/>
  <c r="M342" i="12"/>
  <c r="N342" i="12"/>
  <c r="O342" i="12"/>
  <c r="P342" i="12"/>
  <c r="Q342" i="12"/>
  <c r="R342" i="12"/>
  <c r="S342" i="12"/>
  <c r="T342" i="12"/>
  <c r="U342" i="12"/>
  <c r="V342" i="12"/>
  <c r="L343" i="12"/>
  <c r="M343" i="12"/>
  <c r="N343" i="12"/>
  <c r="O343" i="12"/>
  <c r="P343" i="12"/>
  <c r="Q343" i="12"/>
  <c r="R343" i="12"/>
  <c r="S343" i="12"/>
  <c r="T343" i="12"/>
  <c r="U343" i="12"/>
  <c r="V343" i="12"/>
  <c r="L344" i="12"/>
  <c r="M344" i="12"/>
  <c r="N344" i="12"/>
  <c r="O344" i="12"/>
  <c r="P344" i="12"/>
  <c r="Q344" i="12"/>
  <c r="R344" i="12"/>
  <c r="S344" i="12"/>
  <c r="T344" i="12"/>
  <c r="U344" i="12"/>
  <c r="V344" i="12"/>
  <c r="L345" i="12"/>
  <c r="M345" i="12"/>
  <c r="N345" i="12"/>
  <c r="O345" i="12"/>
  <c r="P345" i="12"/>
  <c r="Q345" i="12"/>
  <c r="R345" i="12"/>
  <c r="S345" i="12"/>
  <c r="T345" i="12"/>
  <c r="U345" i="12"/>
  <c r="V345" i="12"/>
  <c r="L346" i="12"/>
  <c r="M346" i="12"/>
  <c r="N346" i="12"/>
  <c r="O346" i="12"/>
  <c r="P346" i="12"/>
  <c r="Q346" i="12"/>
  <c r="R346" i="12"/>
  <c r="S346" i="12"/>
  <c r="T346" i="12"/>
  <c r="U346" i="12"/>
  <c r="V346" i="12"/>
  <c r="L347" i="12"/>
  <c r="M347" i="12"/>
  <c r="N347" i="12"/>
  <c r="O347" i="12"/>
  <c r="P347" i="12"/>
  <c r="Q347" i="12"/>
  <c r="R347" i="12"/>
  <c r="S347" i="12"/>
  <c r="T347" i="12"/>
  <c r="U347" i="12"/>
  <c r="V347" i="12"/>
  <c r="L348" i="12"/>
  <c r="M348" i="12"/>
  <c r="N348" i="12"/>
  <c r="O348" i="12"/>
  <c r="P348" i="12"/>
  <c r="Q348" i="12"/>
  <c r="R348" i="12"/>
  <c r="S348" i="12"/>
  <c r="T348" i="12"/>
  <c r="U348" i="12"/>
  <c r="V348" i="12"/>
  <c r="L349" i="12"/>
  <c r="M349" i="12"/>
  <c r="N349" i="12"/>
  <c r="O349" i="12"/>
  <c r="P349" i="12"/>
  <c r="Q349" i="12"/>
  <c r="R349" i="12"/>
  <c r="S349" i="12"/>
  <c r="T349" i="12"/>
  <c r="U349" i="12"/>
  <c r="V349" i="12"/>
  <c r="L350" i="12"/>
  <c r="M350" i="12"/>
  <c r="N350" i="12"/>
  <c r="O350" i="12"/>
  <c r="P350" i="12"/>
  <c r="Q350" i="12"/>
  <c r="R350" i="12"/>
  <c r="S350" i="12"/>
  <c r="T350" i="12"/>
  <c r="U350" i="12"/>
  <c r="V350" i="12"/>
  <c r="L351" i="12"/>
  <c r="M351" i="12"/>
  <c r="N351" i="12"/>
  <c r="O351" i="12"/>
  <c r="P351" i="12"/>
  <c r="Q351" i="12"/>
  <c r="R351" i="12"/>
  <c r="S351" i="12"/>
  <c r="T351" i="12"/>
  <c r="U351" i="12"/>
  <c r="V351" i="12"/>
  <c r="L352" i="12"/>
  <c r="M352" i="12"/>
  <c r="N352" i="12"/>
  <c r="O352" i="12"/>
  <c r="P352" i="12"/>
  <c r="Q352" i="12"/>
  <c r="R352" i="12"/>
  <c r="S352" i="12"/>
  <c r="T352" i="12"/>
  <c r="U352" i="12"/>
  <c r="V352" i="12"/>
  <c r="L353" i="12"/>
  <c r="M353" i="12"/>
  <c r="N353" i="12"/>
  <c r="O353" i="12"/>
  <c r="P353" i="12"/>
  <c r="Q353" i="12"/>
  <c r="R353" i="12"/>
  <c r="S353" i="12"/>
  <c r="T353" i="12"/>
  <c r="U353" i="12"/>
  <c r="V353" i="12"/>
  <c r="L354" i="12"/>
  <c r="M354" i="12"/>
  <c r="N354" i="12"/>
  <c r="O354" i="12"/>
  <c r="P354" i="12"/>
  <c r="Q354" i="12"/>
  <c r="R354" i="12"/>
  <c r="S354" i="12"/>
  <c r="T354" i="12"/>
  <c r="U354" i="12"/>
  <c r="V354" i="12"/>
  <c r="L355" i="12"/>
  <c r="M355" i="12"/>
  <c r="N355" i="12"/>
  <c r="O355" i="12"/>
  <c r="P355" i="12"/>
  <c r="Q355" i="12"/>
  <c r="R355" i="12"/>
  <c r="S355" i="12"/>
  <c r="T355" i="12"/>
  <c r="U355" i="12"/>
  <c r="V355" i="12"/>
  <c r="L356" i="12"/>
  <c r="M356" i="12"/>
  <c r="N356" i="12"/>
  <c r="O356" i="12"/>
  <c r="P356" i="12"/>
  <c r="Q356" i="12"/>
  <c r="R356" i="12"/>
  <c r="S356" i="12"/>
  <c r="T356" i="12"/>
  <c r="U356" i="12"/>
  <c r="V356" i="12"/>
  <c r="L357" i="12"/>
  <c r="M357" i="12"/>
  <c r="N357" i="12"/>
  <c r="O357" i="12"/>
  <c r="P357" i="12"/>
  <c r="Q357" i="12"/>
  <c r="R357" i="12"/>
  <c r="S357" i="12"/>
  <c r="T357" i="12"/>
  <c r="U357" i="12"/>
  <c r="V357" i="12"/>
  <c r="L358" i="12"/>
  <c r="M358" i="12"/>
  <c r="N358" i="12"/>
  <c r="O358" i="12"/>
  <c r="P358" i="12"/>
  <c r="Q358" i="12"/>
  <c r="R358" i="12"/>
  <c r="S358" i="12"/>
  <c r="T358" i="12"/>
  <c r="U358" i="12"/>
  <c r="V358" i="12"/>
  <c r="L359" i="12"/>
  <c r="M359" i="12"/>
  <c r="N359" i="12"/>
  <c r="O359" i="12"/>
  <c r="P359" i="12"/>
  <c r="Q359" i="12"/>
  <c r="R359" i="12"/>
  <c r="S359" i="12"/>
  <c r="T359" i="12"/>
  <c r="U359" i="12"/>
  <c r="V359" i="12"/>
  <c r="L360" i="12"/>
  <c r="M360" i="12"/>
  <c r="N360" i="12"/>
  <c r="O360" i="12"/>
  <c r="P360" i="12"/>
  <c r="Q360" i="12"/>
  <c r="R360" i="12"/>
  <c r="S360" i="12"/>
  <c r="T360" i="12"/>
  <c r="U360" i="12"/>
  <c r="V360" i="12"/>
  <c r="L361" i="12"/>
  <c r="M361" i="12"/>
  <c r="N361" i="12"/>
  <c r="O361" i="12"/>
  <c r="P361" i="12"/>
  <c r="Q361" i="12"/>
  <c r="R361" i="12"/>
  <c r="S361" i="12"/>
  <c r="T361" i="12"/>
  <c r="U361" i="12"/>
  <c r="V361" i="12"/>
  <c r="L362" i="12"/>
  <c r="M362" i="12"/>
  <c r="N362" i="12"/>
  <c r="O362" i="12"/>
  <c r="P362" i="12"/>
  <c r="Q362" i="12"/>
  <c r="R362" i="12"/>
  <c r="S362" i="12"/>
  <c r="T362" i="12"/>
  <c r="U362" i="12"/>
  <c r="V362" i="12"/>
  <c r="L363" i="12"/>
  <c r="M363" i="12"/>
  <c r="N363" i="12"/>
  <c r="O363" i="12"/>
  <c r="P363" i="12"/>
  <c r="Q363" i="12"/>
  <c r="R363" i="12"/>
  <c r="S363" i="12"/>
  <c r="T363" i="12"/>
  <c r="U363" i="12"/>
  <c r="V363" i="12"/>
  <c r="L364" i="12"/>
  <c r="M364" i="12"/>
  <c r="N364" i="12"/>
  <c r="O364" i="12"/>
  <c r="P364" i="12"/>
  <c r="Q364" i="12"/>
  <c r="R364" i="12"/>
  <c r="S364" i="12"/>
  <c r="T364" i="12"/>
  <c r="U364" i="12"/>
  <c r="V364" i="12"/>
  <c r="L365" i="12"/>
  <c r="M365" i="12"/>
  <c r="N365" i="12"/>
  <c r="O365" i="12"/>
  <c r="P365" i="12"/>
  <c r="Q365" i="12"/>
  <c r="R365" i="12"/>
  <c r="S365" i="12"/>
  <c r="T365" i="12"/>
  <c r="U365" i="12"/>
  <c r="V365" i="12"/>
  <c r="L366" i="12"/>
  <c r="M366" i="12"/>
  <c r="N366" i="12"/>
  <c r="O366" i="12"/>
  <c r="P366" i="12"/>
  <c r="Q366" i="12"/>
  <c r="R366" i="12"/>
  <c r="S366" i="12"/>
  <c r="T366" i="12"/>
  <c r="U366" i="12"/>
  <c r="V366" i="12"/>
  <c r="L367" i="12"/>
  <c r="M367" i="12"/>
  <c r="N367" i="12"/>
  <c r="O367" i="12"/>
  <c r="P367" i="12"/>
  <c r="Q367" i="12"/>
  <c r="R367" i="12"/>
  <c r="S367" i="12"/>
  <c r="T367" i="12"/>
  <c r="U367" i="12"/>
  <c r="V367" i="12"/>
  <c r="L368" i="12"/>
  <c r="M368" i="12"/>
  <c r="N368" i="12"/>
  <c r="O368" i="12"/>
  <c r="P368" i="12"/>
  <c r="Q368" i="12"/>
  <c r="R368" i="12"/>
  <c r="S368" i="12"/>
  <c r="T368" i="12"/>
  <c r="U368" i="12"/>
  <c r="V368" i="12"/>
  <c r="L369" i="12"/>
  <c r="M369" i="12"/>
  <c r="N369" i="12"/>
  <c r="O369" i="12"/>
  <c r="P369" i="12"/>
  <c r="Q369" i="12"/>
  <c r="R369" i="12"/>
  <c r="S369" i="12"/>
  <c r="T369" i="12"/>
  <c r="U369" i="12"/>
  <c r="V369" i="12"/>
  <c r="L370" i="12"/>
  <c r="M370" i="12"/>
  <c r="N370" i="12"/>
  <c r="O370" i="12"/>
  <c r="P370" i="12"/>
  <c r="Q370" i="12"/>
  <c r="R370" i="12"/>
  <c r="S370" i="12"/>
  <c r="T370" i="12"/>
  <c r="U370" i="12"/>
  <c r="V370" i="12"/>
  <c r="L371" i="12"/>
  <c r="M371" i="12"/>
  <c r="N371" i="12"/>
  <c r="O371" i="12"/>
  <c r="P371" i="12"/>
  <c r="Q371" i="12"/>
  <c r="R371" i="12"/>
  <c r="S371" i="12"/>
  <c r="T371" i="12"/>
  <c r="U371" i="12"/>
  <c r="V371" i="12"/>
  <c r="L372" i="12"/>
  <c r="M372" i="12"/>
  <c r="N372" i="12"/>
  <c r="O372" i="12"/>
  <c r="P372" i="12"/>
  <c r="Q372" i="12"/>
  <c r="R372" i="12"/>
  <c r="S372" i="12"/>
  <c r="T372" i="12"/>
  <c r="U372" i="12"/>
  <c r="V372" i="12"/>
  <c r="L373" i="12"/>
  <c r="M373" i="12"/>
  <c r="N373" i="12"/>
  <c r="O373" i="12"/>
  <c r="P373" i="12"/>
  <c r="Q373" i="12"/>
  <c r="R373" i="12"/>
  <c r="S373" i="12"/>
  <c r="T373" i="12"/>
  <c r="U373" i="12"/>
  <c r="V373" i="12"/>
  <c r="L374" i="12"/>
  <c r="M374" i="12"/>
  <c r="N374" i="12"/>
  <c r="O374" i="12"/>
  <c r="P374" i="12"/>
  <c r="Q374" i="12"/>
  <c r="R374" i="12"/>
  <c r="S374" i="12"/>
  <c r="T374" i="12"/>
  <c r="U374" i="12"/>
  <c r="V374" i="12"/>
  <c r="L375" i="12"/>
  <c r="M375" i="12"/>
  <c r="N375" i="12"/>
  <c r="O375" i="12"/>
  <c r="P375" i="12"/>
  <c r="Q375" i="12"/>
  <c r="R375" i="12"/>
  <c r="S375" i="12"/>
  <c r="T375" i="12"/>
  <c r="U375" i="12"/>
  <c r="V375" i="12"/>
  <c r="L376" i="12"/>
  <c r="M376" i="12"/>
  <c r="N376" i="12"/>
  <c r="O376" i="12"/>
  <c r="P376" i="12"/>
  <c r="Q376" i="12"/>
  <c r="R376" i="12"/>
  <c r="S376" i="12"/>
  <c r="T376" i="12"/>
  <c r="U376" i="12"/>
  <c r="V376" i="12"/>
  <c r="L377" i="12"/>
  <c r="M377" i="12"/>
  <c r="N377" i="12"/>
  <c r="O377" i="12"/>
  <c r="P377" i="12"/>
  <c r="Q377" i="12"/>
  <c r="R377" i="12"/>
  <c r="S377" i="12"/>
  <c r="T377" i="12"/>
  <c r="U377" i="12"/>
  <c r="V377" i="12"/>
  <c r="L378" i="12"/>
  <c r="M378" i="12"/>
  <c r="N378" i="12"/>
  <c r="O378" i="12"/>
  <c r="P378" i="12"/>
  <c r="Q378" i="12"/>
  <c r="R378" i="12"/>
  <c r="S378" i="12"/>
  <c r="T378" i="12"/>
  <c r="U378" i="12"/>
  <c r="V378" i="12"/>
  <c r="L379" i="12"/>
  <c r="M379" i="12"/>
  <c r="N379" i="12"/>
  <c r="O379" i="12"/>
  <c r="P379" i="12"/>
  <c r="Q379" i="12"/>
  <c r="R379" i="12"/>
  <c r="S379" i="12"/>
  <c r="T379" i="12"/>
  <c r="U379" i="12"/>
  <c r="V379" i="12"/>
  <c r="L380" i="12"/>
  <c r="M380" i="12"/>
  <c r="N380" i="12"/>
  <c r="O380" i="12"/>
  <c r="P380" i="12"/>
  <c r="Q380" i="12"/>
  <c r="R380" i="12"/>
  <c r="S380" i="12"/>
  <c r="T380" i="12"/>
  <c r="U380" i="12"/>
  <c r="V380" i="12"/>
  <c r="L381" i="12"/>
  <c r="M381" i="12"/>
  <c r="N381" i="12"/>
  <c r="O381" i="12"/>
  <c r="P381" i="12"/>
  <c r="Q381" i="12"/>
  <c r="R381" i="12"/>
  <c r="S381" i="12"/>
  <c r="T381" i="12"/>
  <c r="U381" i="12"/>
  <c r="V381" i="12"/>
  <c r="L382" i="12"/>
  <c r="M382" i="12"/>
  <c r="N382" i="12"/>
  <c r="O382" i="12"/>
  <c r="P382" i="12"/>
  <c r="Q382" i="12"/>
  <c r="R382" i="12"/>
  <c r="S382" i="12"/>
  <c r="T382" i="12"/>
  <c r="U382" i="12"/>
  <c r="V382" i="12"/>
  <c r="L383" i="12"/>
  <c r="M383" i="12"/>
  <c r="N383" i="12"/>
  <c r="O383" i="12"/>
  <c r="P383" i="12"/>
  <c r="Q383" i="12"/>
  <c r="R383" i="12"/>
  <c r="S383" i="12"/>
  <c r="T383" i="12"/>
  <c r="U383" i="12"/>
  <c r="V383" i="12"/>
  <c r="L384" i="12"/>
  <c r="M384" i="12"/>
  <c r="N384" i="12"/>
  <c r="O384" i="12"/>
  <c r="P384" i="12"/>
  <c r="Q384" i="12"/>
  <c r="R384" i="12"/>
  <c r="S384" i="12"/>
  <c r="T384" i="12"/>
  <c r="U384" i="12"/>
  <c r="V384" i="12"/>
  <c r="L385" i="12"/>
  <c r="M385" i="12"/>
  <c r="N385" i="12"/>
  <c r="O385" i="12"/>
  <c r="P385" i="12"/>
  <c r="Q385" i="12"/>
  <c r="R385" i="12"/>
  <c r="S385" i="12"/>
  <c r="T385" i="12"/>
  <c r="U385" i="12"/>
  <c r="V385" i="12"/>
  <c r="L386" i="12"/>
  <c r="M386" i="12"/>
  <c r="N386" i="12"/>
  <c r="O386" i="12"/>
  <c r="P386" i="12"/>
  <c r="Q386" i="12"/>
  <c r="R386" i="12"/>
  <c r="S386" i="12"/>
  <c r="T386" i="12"/>
  <c r="U386" i="12"/>
  <c r="V386" i="12"/>
  <c r="L387" i="12"/>
  <c r="M387" i="12"/>
  <c r="N387" i="12"/>
  <c r="O387" i="12"/>
  <c r="P387" i="12"/>
  <c r="Q387" i="12"/>
  <c r="R387" i="12"/>
  <c r="S387" i="12"/>
  <c r="T387" i="12"/>
  <c r="U387" i="12"/>
  <c r="V387" i="12"/>
  <c r="L388" i="12"/>
  <c r="M388" i="12"/>
  <c r="N388" i="12"/>
  <c r="O388" i="12"/>
  <c r="P388" i="12"/>
  <c r="Q388" i="12"/>
  <c r="R388" i="12"/>
  <c r="S388" i="12"/>
  <c r="T388" i="12"/>
  <c r="U388" i="12"/>
  <c r="V388" i="12"/>
  <c r="L389" i="12"/>
  <c r="M389" i="12"/>
  <c r="N389" i="12"/>
  <c r="O389" i="12"/>
  <c r="P389" i="12"/>
  <c r="Q389" i="12"/>
  <c r="R389" i="12"/>
  <c r="S389" i="12"/>
  <c r="T389" i="12"/>
  <c r="U389" i="12"/>
  <c r="V389" i="12"/>
  <c r="L390" i="12"/>
  <c r="M390" i="12"/>
  <c r="N390" i="12"/>
  <c r="O390" i="12"/>
  <c r="P390" i="12"/>
  <c r="Q390" i="12"/>
  <c r="R390" i="12"/>
  <c r="S390" i="12"/>
  <c r="T390" i="12"/>
  <c r="U390" i="12"/>
  <c r="V390" i="12"/>
  <c r="L391" i="12"/>
  <c r="M391" i="12"/>
  <c r="N391" i="12"/>
  <c r="O391" i="12"/>
  <c r="P391" i="12"/>
  <c r="Q391" i="12"/>
  <c r="R391" i="12"/>
  <c r="S391" i="12"/>
  <c r="T391" i="12"/>
  <c r="U391" i="12"/>
  <c r="V391" i="12"/>
  <c r="L392" i="12"/>
  <c r="M392" i="12"/>
  <c r="N392" i="12"/>
  <c r="O392" i="12"/>
  <c r="P392" i="12"/>
  <c r="Q392" i="12"/>
  <c r="R392" i="12"/>
  <c r="S392" i="12"/>
  <c r="T392" i="12"/>
  <c r="U392" i="12"/>
  <c r="V392" i="12"/>
  <c r="L393" i="12"/>
  <c r="M393" i="12"/>
  <c r="N393" i="12"/>
  <c r="O393" i="12"/>
  <c r="P393" i="12"/>
  <c r="Q393" i="12"/>
  <c r="R393" i="12"/>
  <c r="S393" i="12"/>
  <c r="T393" i="12"/>
  <c r="U393" i="12"/>
  <c r="V393" i="12"/>
  <c r="L394" i="12"/>
  <c r="M394" i="12"/>
  <c r="N394" i="12"/>
  <c r="O394" i="12"/>
  <c r="P394" i="12"/>
  <c r="Q394" i="12"/>
  <c r="R394" i="12"/>
  <c r="S394" i="12"/>
  <c r="T394" i="12"/>
  <c r="U394" i="12"/>
  <c r="V394" i="12"/>
  <c r="L395" i="12"/>
  <c r="M395" i="12"/>
  <c r="N395" i="12"/>
  <c r="O395" i="12"/>
  <c r="P395" i="12"/>
  <c r="Q395" i="12"/>
  <c r="R395" i="12"/>
  <c r="S395" i="12"/>
  <c r="T395" i="12"/>
  <c r="U395" i="12"/>
  <c r="V395" i="12"/>
  <c r="L396" i="12"/>
  <c r="M396" i="12"/>
  <c r="N396" i="12"/>
  <c r="O396" i="12"/>
  <c r="P396" i="12"/>
  <c r="Q396" i="12"/>
  <c r="R396" i="12"/>
  <c r="S396" i="12"/>
  <c r="T396" i="12"/>
  <c r="U396" i="12"/>
  <c r="V396" i="12"/>
  <c r="L397" i="12"/>
  <c r="M397" i="12"/>
  <c r="N397" i="12"/>
  <c r="O397" i="12"/>
  <c r="P397" i="12"/>
  <c r="Q397" i="12"/>
  <c r="R397" i="12"/>
  <c r="S397" i="12"/>
  <c r="T397" i="12"/>
  <c r="U397" i="12"/>
  <c r="V397" i="12"/>
  <c r="L398" i="12"/>
  <c r="M398" i="12"/>
  <c r="N398" i="12"/>
  <c r="O398" i="12"/>
  <c r="P398" i="12"/>
  <c r="Q398" i="12"/>
  <c r="R398" i="12"/>
  <c r="S398" i="12"/>
  <c r="T398" i="12"/>
  <c r="U398" i="12"/>
  <c r="V398" i="12"/>
  <c r="L399" i="12"/>
  <c r="M399" i="12"/>
  <c r="N399" i="12"/>
  <c r="O399" i="12"/>
  <c r="P399" i="12"/>
  <c r="Q399" i="12"/>
  <c r="R399" i="12"/>
  <c r="S399" i="12"/>
  <c r="T399" i="12"/>
  <c r="U399" i="12"/>
  <c r="V399" i="12"/>
  <c r="L400" i="12"/>
  <c r="M400" i="12"/>
  <c r="N400" i="12"/>
  <c r="O400" i="12"/>
  <c r="P400" i="12"/>
  <c r="Q400" i="12"/>
  <c r="R400" i="12"/>
  <c r="S400" i="12"/>
  <c r="T400" i="12"/>
  <c r="U400" i="12"/>
  <c r="V400" i="12"/>
  <c r="L401" i="12"/>
  <c r="M401" i="12"/>
  <c r="N401" i="12"/>
  <c r="O401" i="12"/>
  <c r="P401" i="12"/>
  <c r="Q401" i="12"/>
  <c r="R401" i="12"/>
  <c r="S401" i="12"/>
  <c r="T401" i="12"/>
  <c r="U401" i="12"/>
  <c r="V401" i="12"/>
  <c r="L402" i="12"/>
  <c r="M402" i="12"/>
  <c r="N402" i="12"/>
  <c r="O402" i="12"/>
  <c r="P402" i="12"/>
  <c r="Q402" i="12"/>
  <c r="R402" i="12"/>
  <c r="S402" i="12"/>
  <c r="T402" i="12"/>
  <c r="U402" i="12"/>
  <c r="V402" i="12"/>
  <c r="L403" i="12"/>
  <c r="M403" i="12"/>
  <c r="N403" i="12"/>
  <c r="O403" i="12"/>
  <c r="P403" i="12"/>
  <c r="Q403" i="12"/>
  <c r="R403" i="12"/>
  <c r="S403" i="12"/>
  <c r="T403" i="12"/>
  <c r="U403" i="12"/>
  <c r="V403" i="12"/>
  <c r="L404" i="12"/>
  <c r="M404" i="12"/>
  <c r="N404" i="12"/>
  <c r="O404" i="12"/>
  <c r="P404" i="12"/>
  <c r="Q404" i="12"/>
  <c r="R404" i="12"/>
  <c r="S404" i="12"/>
  <c r="T404" i="12"/>
  <c r="U404" i="12"/>
  <c r="V404" i="12"/>
  <c r="L405" i="12"/>
  <c r="M405" i="12"/>
  <c r="N405" i="12"/>
  <c r="O405" i="12"/>
  <c r="P405" i="12"/>
  <c r="Q405" i="12"/>
  <c r="R405" i="12"/>
  <c r="S405" i="12"/>
  <c r="T405" i="12"/>
  <c r="U405" i="12"/>
  <c r="V405" i="12"/>
  <c r="L406" i="12"/>
  <c r="M406" i="12"/>
  <c r="N406" i="12"/>
  <c r="O406" i="12"/>
  <c r="P406" i="12"/>
  <c r="Q406" i="12"/>
  <c r="R406" i="12"/>
  <c r="S406" i="12"/>
  <c r="T406" i="12"/>
  <c r="U406" i="12"/>
  <c r="V406" i="12"/>
  <c r="L407" i="12"/>
  <c r="M407" i="12"/>
  <c r="N407" i="12"/>
  <c r="O407" i="12"/>
  <c r="P407" i="12"/>
  <c r="Q407" i="12"/>
  <c r="R407" i="12"/>
  <c r="S407" i="12"/>
  <c r="T407" i="12"/>
  <c r="U407" i="12"/>
  <c r="V407" i="12"/>
  <c r="L408" i="12"/>
  <c r="M408" i="12"/>
  <c r="N408" i="12"/>
  <c r="O408" i="12"/>
  <c r="P408" i="12"/>
  <c r="Q408" i="12"/>
  <c r="R408" i="12"/>
  <c r="S408" i="12"/>
  <c r="T408" i="12"/>
  <c r="U408" i="12"/>
  <c r="V408" i="12"/>
  <c r="L409" i="12"/>
  <c r="M409" i="12"/>
  <c r="N409" i="12"/>
  <c r="O409" i="12"/>
  <c r="P409" i="12"/>
  <c r="Q409" i="12"/>
  <c r="R409" i="12"/>
  <c r="S409" i="12"/>
  <c r="T409" i="12"/>
  <c r="U409" i="12"/>
  <c r="V409" i="12"/>
  <c r="L410" i="12"/>
  <c r="M410" i="12"/>
  <c r="N410" i="12"/>
  <c r="O410" i="12"/>
  <c r="P410" i="12"/>
  <c r="Q410" i="12"/>
  <c r="R410" i="12"/>
  <c r="S410" i="12"/>
  <c r="T410" i="12"/>
  <c r="U410" i="12"/>
  <c r="V410" i="12"/>
  <c r="M16" i="12"/>
  <c r="N16" i="12"/>
  <c r="O16" i="12"/>
  <c r="P16" i="12"/>
  <c r="Q16" i="12"/>
  <c r="R16" i="12"/>
  <c r="S16" i="12"/>
  <c r="T16" i="12"/>
  <c r="U16" i="12"/>
  <c r="V16" i="12"/>
  <c r="L16" i="12"/>
  <c r="W70" i="25" l="1"/>
  <c r="V70" i="25"/>
  <c r="R70" i="25"/>
  <c r="P70" i="25"/>
  <c r="W69" i="25"/>
  <c r="V69" i="25"/>
  <c r="R69" i="25"/>
  <c r="P69" i="25"/>
  <c r="W68" i="25"/>
  <c r="V68" i="25"/>
  <c r="R68" i="25"/>
  <c r="P68" i="25"/>
  <c r="W67" i="25"/>
  <c r="V67" i="25"/>
  <c r="R67" i="25"/>
  <c r="P67" i="25"/>
  <c r="W66" i="25"/>
  <c r="V66" i="25"/>
  <c r="R66" i="25"/>
  <c r="R65" i="25"/>
  <c r="P66" i="25"/>
  <c r="P65" i="25"/>
  <c r="S63" i="25"/>
  <c r="R64" i="25"/>
  <c r="Q64" i="25"/>
  <c r="R63" i="25"/>
  <c r="N64" i="25"/>
  <c r="P63" i="25"/>
  <c r="P64" i="25"/>
  <c r="N63" i="25"/>
  <c r="P62" i="25"/>
  <c r="N62" i="25"/>
  <c r="P61" i="25"/>
  <c r="R60" i="25"/>
  <c r="P60" i="25"/>
  <c r="S58" i="25"/>
  <c r="R58" i="25"/>
  <c r="R59" i="25"/>
  <c r="P59" i="25"/>
  <c r="P58" i="25"/>
  <c r="P57" i="25"/>
  <c r="N59" i="25"/>
  <c r="N58" i="25"/>
  <c r="N57" i="25"/>
  <c r="P56" i="25"/>
  <c r="N56" i="25"/>
  <c r="S55" i="25"/>
  <c r="R55" i="25"/>
  <c r="P55" i="25"/>
  <c r="N55" i="25"/>
  <c r="S54" i="25"/>
  <c r="R54" i="25"/>
  <c r="P54" i="25"/>
  <c r="N54" i="25"/>
  <c r="S53" i="25"/>
  <c r="R53" i="25"/>
  <c r="P53" i="25"/>
  <c r="N53" i="25"/>
  <c r="S52" i="25"/>
  <c r="R52" i="25"/>
  <c r="P52" i="25"/>
  <c r="N52" i="25"/>
  <c r="W51" i="25"/>
  <c r="V51" i="25"/>
  <c r="R51" i="25"/>
  <c r="P51" i="25"/>
  <c r="W50" i="25"/>
  <c r="V50" i="25"/>
  <c r="R50" i="25"/>
  <c r="P50" i="25"/>
  <c r="W49" i="25"/>
  <c r="V49" i="25"/>
  <c r="R49" i="25"/>
  <c r="P49" i="25"/>
  <c r="W48" i="25"/>
  <c r="V48" i="25"/>
  <c r="R48" i="25"/>
  <c r="P48" i="25"/>
  <c r="W47" i="25"/>
  <c r="V47" i="25"/>
  <c r="R47" i="25"/>
  <c r="P47" i="25"/>
  <c r="S46" i="25"/>
  <c r="R46" i="25"/>
  <c r="P46" i="25"/>
  <c r="N46" i="25"/>
  <c r="R45" i="25"/>
  <c r="V44" i="25"/>
  <c r="S44" i="25"/>
  <c r="R44" i="25"/>
  <c r="S43" i="25"/>
  <c r="R43" i="25"/>
  <c r="P43" i="25"/>
  <c r="O43" i="25"/>
  <c r="N43" i="25"/>
  <c r="M43" i="25"/>
  <c r="V42" i="25"/>
  <c r="S42" i="25"/>
  <c r="R42" i="25"/>
  <c r="P42" i="25"/>
  <c r="O42" i="25"/>
  <c r="N42" i="25"/>
  <c r="M42" i="25"/>
  <c r="S41" i="25"/>
  <c r="R41" i="25"/>
  <c r="P41" i="25"/>
  <c r="N41" i="25"/>
  <c r="V40" i="25"/>
  <c r="S40" i="25"/>
  <c r="R40" i="25"/>
  <c r="S39" i="25"/>
  <c r="R39" i="25"/>
  <c r="P39" i="25"/>
  <c r="N39" i="25"/>
  <c r="V36" i="25"/>
  <c r="S36" i="25"/>
  <c r="R36" i="25"/>
  <c r="P36" i="25"/>
  <c r="N36" i="25"/>
  <c r="M36" i="25"/>
  <c r="R35" i="25"/>
  <c r="P35" i="25"/>
  <c r="N35" i="25"/>
  <c r="S34" i="25"/>
  <c r="R34" i="25"/>
  <c r="P34" i="25"/>
  <c r="N34" i="25"/>
  <c r="S33" i="25"/>
  <c r="R33" i="25"/>
  <c r="P33" i="25"/>
  <c r="N33" i="25"/>
  <c r="V32" i="25"/>
  <c r="S32" i="25"/>
  <c r="R32" i="25"/>
  <c r="P32" i="25"/>
  <c r="N32" i="25"/>
  <c r="V31" i="25"/>
  <c r="S31" i="25"/>
  <c r="R31" i="25"/>
  <c r="P31" i="25"/>
  <c r="N31" i="25"/>
  <c r="V30" i="25"/>
  <c r="S30" i="25"/>
  <c r="R30" i="25"/>
  <c r="P30" i="25"/>
  <c r="V29" i="25"/>
  <c r="S29" i="25"/>
  <c r="R29" i="25"/>
  <c r="P29" i="25"/>
  <c r="V28" i="25"/>
  <c r="S28" i="25"/>
  <c r="R28" i="25"/>
  <c r="P28" i="25"/>
  <c r="S27" i="25"/>
  <c r="R27" i="25"/>
  <c r="T26" i="25"/>
  <c r="S26" i="25"/>
  <c r="R26" i="25"/>
  <c r="P26" i="25"/>
  <c r="S25" i="25"/>
  <c r="R25" i="25"/>
  <c r="R24" i="25"/>
  <c r="P24" i="25"/>
  <c r="N24" i="25"/>
  <c r="P23" i="25"/>
  <c r="P22" i="25"/>
  <c r="W21" i="25"/>
  <c r="T21" i="25"/>
  <c r="S21" i="25"/>
  <c r="R21" i="25"/>
  <c r="P21" i="25"/>
  <c r="N21" i="25"/>
  <c r="P20" i="25"/>
  <c r="O20" i="25"/>
  <c r="P19" i="25"/>
  <c r="O19" i="25"/>
  <c r="P18" i="25"/>
  <c r="O18" i="25"/>
  <c r="P17" i="25"/>
  <c r="O17" i="25"/>
  <c r="P16" i="25"/>
  <c r="O16" i="25"/>
  <c r="Q15" i="25"/>
  <c r="P15" i="25"/>
  <c r="W13" i="25"/>
  <c r="V13" i="25"/>
  <c r="T14" i="25"/>
  <c r="S14" i="25"/>
  <c r="R14" i="25"/>
  <c r="P14" i="25"/>
  <c r="S13" i="25"/>
  <c r="R13" i="25"/>
  <c r="P13" i="25"/>
  <c r="N13" i="25"/>
  <c r="S12" i="25"/>
  <c r="R12" i="25"/>
  <c r="P12" i="25"/>
  <c r="N12" i="25"/>
  <c r="W11" i="25"/>
  <c r="V11" i="25"/>
  <c r="S11" i="25"/>
  <c r="R11" i="25"/>
  <c r="P11" i="25"/>
  <c r="N11" i="25"/>
  <c r="S10" i="25"/>
  <c r="R10" i="25"/>
  <c r="P10" i="25"/>
  <c r="N10" i="25"/>
  <c r="W9" i="25"/>
  <c r="V9" i="25"/>
  <c r="S9" i="25"/>
  <c r="R9" i="25"/>
  <c r="P9" i="25"/>
  <c r="N9" i="25"/>
  <c r="W8" i="25"/>
  <c r="V8" i="25"/>
  <c r="S8" i="25"/>
  <c r="R8" i="25"/>
  <c r="P8" i="25"/>
  <c r="U7" i="25"/>
  <c r="S7" i="25"/>
  <c r="R7" i="25"/>
  <c r="P7" i="25"/>
  <c r="L70" i="25"/>
  <c r="L69" i="25"/>
  <c r="L68" i="25"/>
  <c r="L67" i="25"/>
  <c r="L66" i="25"/>
  <c r="L65" i="25"/>
  <c r="L64" i="25"/>
  <c r="L63" i="25"/>
  <c r="L62"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L4" i="25"/>
  <c r="L3" i="25"/>
  <c r="P65" i="24"/>
  <c r="R65" i="24"/>
  <c r="R64" i="24"/>
  <c r="Q64" i="24"/>
  <c r="P64" i="24"/>
  <c r="N64" i="24"/>
  <c r="S63" i="24"/>
  <c r="R63" i="24"/>
  <c r="P63" i="24"/>
  <c r="N63" i="24"/>
  <c r="P62" i="24"/>
  <c r="N62" i="24"/>
  <c r="P61" i="24"/>
  <c r="R60" i="24"/>
  <c r="P60" i="24"/>
  <c r="R59" i="24"/>
  <c r="P59" i="24"/>
  <c r="N59" i="24"/>
  <c r="S58" i="24"/>
  <c r="R58" i="24"/>
  <c r="P58" i="24"/>
  <c r="N58" i="24"/>
  <c r="P57" i="24"/>
  <c r="N57" i="24"/>
  <c r="P56" i="24"/>
  <c r="N56" i="24"/>
  <c r="R45" i="24"/>
  <c r="V44" i="24"/>
  <c r="S44" i="24"/>
  <c r="R44" i="24"/>
  <c r="S43" i="24"/>
  <c r="R43" i="24"/>
  <c r="P43" i="24"/>
  <c r="O43" i="24"/>
  <c r="N43" i="24"/>
  <c r="M43" i="24"/>
  <c r="V42" i="24"/>
  <c r="S42" i="24"/>
  <c r="R42" i="24"/>
  <c r="P42" i="24"/>
  <c r="O42" i="24"/>
  <c r="N42" i="24"/>
  <c r="M42" i="24"/>
  <c r="V36" i="24"/>
  <c r="S36" i="24"/>
  <c r="R36" i="24"/>
  <c r="P36" i="24"/>
  <c r="N36" i="24"/>
  <c r="M36" i="24"/>
  <c r="R35" i="24"/>
  <c r="P35" i="24"/>
  <c r="N35" i="24"/>
  <c r="S34" i="24"/>
  <c r="R34" i="24"/>
  <c r="P34" i="24"/>
  <c r="N34" i="24"/>
  <c r="S33" i="24"/>
  <c r="R33" i="24"/>
  <c r="P33" i="24"/>
  <c r="N33" i="24"/>
  <c r="S32" i="24"/>
  <c r="R32" i="24"/>
  <c r="P32" i="24"/>
  <c r="N32" i="24"/>
  <c r="V31" i="24"/>
  <c r="S31" i="24"/>
  <c r="R31" i="24"/>
  <c r="P31" i="24"/>
  <c r="N31" i="24"/>
  <c r="V30" i="24"/>
  <c r="S30" i="24"/>
  <c r="R30" i="24"/>
  <c r="P30" i="24"/>
  <c r="V29" i="24"/>
  <c r="S29" i="24"/>
  <c r="R29" i="24"/>
  <c r="P29" i="24"/>
  <c r="V28" i="24"/>
  <c r="S28" i="24"/>
  <c r="R28" i="24"/>
  <c r="P28" i="24"/>
  <c r="S27" i="24"/>
  <c r="R27" i="24"/>
  <c r="T26" i="24"/>
  <c r="S26" i="24"/>
  <c r="R26" i="24"/>
  <c r="P26" i="24"/>
  <c r="R25" i="24"/>
  <c r="R24" i="24"/>
  <c r="P24" i="24"/>
  <c r="N24" i="24"/>
  <c r="P23" i="24"/>
  <c r="P22" i="24"/>
  <c r="P20" i="24"/>
  <c r="O20" i="24"/>
  <c r="P19" i="24"/>
  <c r="O19" i="24"/>
  <c r="P18" i="24"/>
  <c r="O18" i="24"/>
  <c r="P17" i="24"/>
  <c r="O17" i="24"/>
  <c r="P16" i="24"/>
  <c r="O16"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L4" i="24"/>
  <c r="L3" i="24"/>
  <c r="S55" i="23"/>
  <c r="R55" i="23"/>
  <c r="P55" i="23"/>
  <c r="N55" i="23"/>
  <c r="S54" i="23"/>
  <c r="R54" i="23"/>
  <c r="P54" i="23"/>
  <c r="N54" i="23"/>
  <c r="S53" i="23"/>
  <c r="R53" i="23"/>
  <c r="P53" i="23"/>
  <c r="N53" i="23"/>
  <c r="S52" i="23"/>
  <c r="R52" i="23"/>
  <c r="P52" i="23"/>
  <c r="N52" i="23"/>
  <c r="S46" i="23"/>
  <c r="R46" i="23"/>
  <c r="P46" i="23"/>
  <c r="N46" i="23"/>
  <c r="S41" i="23"/>
  <c r="R41" i="23"/>
  <c r="P41" i="23"/>
  <c r="N41" i="23"/>
  <c r="R40" i="23"/>
  <c r="S40" i="23"/>
  <c r="V40" i="23"/>
  <c r="S39" i="23"/>
  <c r="R39" i="23"/>
  <c r="P39" i="23"/>
  <c r="N39" i="23"/>
  <c r="W21" i="23"/>
  <c r="T21" i="23"/>
  <c r="S21" i="23"/>
  <c r="R21" i="23"/>
  <c r="P21" i="23"/>
  <c r="N21" i="23"/>
  <c r="P8" i="23"/>
  <c r="R8" i="23"/>
  <c r="S8" i="23"/>
  <c r="V8" i="23"/>
  <c r="W8" i="23"/>
  <c r="N9" i="23"/>
  <c r="P9" i="23"/>
  <c r="R9" i="23"/>
  <c r="S9" i="23"/>
  <c r="V9" i="23"/>
  <c r="W9" i="23"/>
  <c r="N10" i="23"/>
  <c r="P10" i="23"/>
  <c r="R10" i="23"/>
  <c r="S10" i="23"/>
  <c r="N11" i="23"/>
  <c r="P11" i="23"/>
  <c r="R11" i="23"/>
  <c r="S11" i="23"/>
  <c r="V11" i="23"/>
  <c r="W11" i="23"/>
  <c r="N12" i="23"/>
  <c r="P12" i="23"/>
  <c r="R12" i="23"/>
  <c r="S12" i="23"/>
  <c r="N13" i="23"/>
  <c r="P13" i="23"/>
  <c r="R13" i="23"/>
  <c r="S13" i="23"/>
  <c r="V13" i="23"/>
  <c r="W13" i="23"/>
  <c r="P14" i="23"/>
  <c r="R14" i="23"/>
  <c r="S14" i="23"/>
  <c r="T14" i="23"/>
  <c r="P15" i="23"/>
  <c r="Q15" i="23"/>
  <c r="P7" i="23"/>
  <c r="R7" i="23"/>
  <c r="S7" i="23"/>
  <c r="U7" i="23"/>
  <c r="D53" i="21"/>
  <c r="E53" i="21"/>
  <c r="F53" i="21"/>
  <c r="C53" i="21"/>
  <c r="C52" i="21"/>
  <c r="L70" i="23"/>
  <c r="L69" i="23"/>
  <c r="L68" i="23"/>
  <c r="L67" i="23"/>
  <c r="L66" i="23"/>
  <c r="L65" i="23"/>
  <c r="L64" i="23"/>
  <c r="L63" i="23"/>
  <c r="L62" i="23"/>
  <c r="L61" i="23"/>
  <c r="L60" i="23"/>
  <c r="L59" i="23"/>
  <c r="L58" i="23"/>
  <c r="L57" i="23"/>
  <c r="L56" i="23"/>
  <c r="L55" i="23"/>
  <c r="L54" i="23"/>
  <c r="L53" i="23"/>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L22" i="23"/>
  <c r="L21" i="23"/>
  <c r="L20" i="23"/>
  <c r="L19" i="23"/>
  <c r="L18" i="23"/>
  <c r="L17" i="23"/>
  <c r="L16" i="23"/>
  <c r="L15" i="23"/>
  <c r="L14" i="23"/>
  <c r="L13" i="23"/>
  <c r="L12" i="23"/>
  <c r="L11" i="23"/>
  <c r="L10" i="23"/>
  <c r="L9" i="23"/>
  <c r="L8" i="23"/>
  <c r="L7" i="23"/>
  <c r="L6" i="23"/>
  <c r="L5" i="23"/>
  <c r="L4" i="23"/>
  <c r="L3" i="23"/>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4" i="22"/>
  <c r="L13" i="22"/>
  <c r="L12" i="22"/>
  <c r="L11" i="22"/>
  <c r="L10" i="22"/>
  <c r="L9" i="22"/>
  <c r="L8" i="22"/>
  <c r="L7" i="22"/>
  <c r="L6" i="22"/>
  <c r="L5" i="22"/>
  <c r="L4" i="22"/>
  <c r="L3" i="22"/>
  <c r="D49" i="21"/>
  <c r="E49" i="21"/>
  <c r="F49" i="21"/>
  <c r="C49" i="21"/>
  <c r="S301" i="18" l="1"/>
  <c r="R301" i="18"/>
  <c r="P301" i="18"/>
  <c r="N301" i="18"/>
  <c r="S300" i="18"/>
  <c r="S55" i="18" s="1"/>
  <c r="R300" i="18"/>
  <c r="R55" i="18" s="1"/>
  <c r="P300" i="18"/>
  <c r="N300" i="18"/>
  <c r="S296" i="18"/>
  <c r="R296" i="18"/>
  <c r="P296" i="18"/>
  <c r="N296" i="18"/>
  <c r="S295" i="18"/>
  <c r="R295" i="18"/>
  <c r="R54" i="18" s="1"/>
  <c r="P295" i="18"/>
  <c r="P54" i="18" s="1"/>
  <c r="N295" i="18"/>
  <c r="S291" i="18"/>
  <c r="R291" i="18"/>
  <c r="P291" i="18"/>
  <c r="N291" i="18"/>
  <c r="S290" i="18"/>
  <c r="R290" i="18"/>
  <c r="P290" i="18"/>
  <c r="N290" i="18"/>
  <c r="N53" i="18" s="1"/>
  <c r="S286" i="18"/>
  <c r="R286" i="18"/>
  <c r="P286" i="18"/>
  <c r="N286" i="18"/>
  <c r="S285" i="18"/>
  <c r="S52" i="18" s="1"/>
  <c r="R285" i="18"/>
  <c r="P285" i="18"/>
  <c r="N285" i="18"/>
  <c r="N52" i="18" s="1"/>
  <c r="S281" i="18"/>
  <c r="R281" i="18"/>
  <c r="P281" i="18"/>
  <c r="N281" i="18"/>
  <c r="S280" i="18"/>
  <c r="R280" i="18"/>
  <c r="P280" i="18"/>
  <c r="N280" i="18"/>
  <c r="S275" i="18"/>
  <c r="R275" i="18"/>
  <c r="P275" i="18"/>
  <c r="N275" i="18"/>
  <c r="S274" i="18"/>
  <c r="R274" i="18"/>
  <c r="P274" i="18"/>
  <c r="N274" i="18"/>
  <c r="N41" i="18" s="1"/>
  <c r="S270" i="18"/>
  <c r="R270" i="18"/>
  <c r="P270" i="18"/>
  <c r="N270" i="18"/>
  <c r="W269" i="18"/>
  <c r="V269" i="18"/>
  <c r="S269" i="18"/>
  <c r="R269" i="18"/>
  <c r="P269" i="18"/>
  <c r="N269" i="18"/>
  <c r="S265" i="18"/>
  <c r="R265" i="18"/>
  <c r="P265" i="18"/>
  <c r="N265" i="18"/>
  <c r="W264" i="18"/>
  <c r="V264" i="18"/>
  <c r="S264" i="18"/>
  <c r="S13" i="18" s="1"/>
  <c r="R264" i="18"/>
  <c r="R13" i="18" s="1"/>
  <c r="P264" i="18"/>
  <c r="N264" i="18"/>
  <c r="S258" i="18"/>
  <c r="R258" i="18"/>
  <c r="P258" i="18"/>
  <c r="S257" i="18"/>
  <c r="R257" i="18"/>
  <c r="R12" i="18" s="1"/>
  <c r="P257" i="18"/>
  <c r="P12" i="18" s="1"/>
  <c r="K255" i="18"/>
  <c r="J255" i="18"/>
  <c r="I255" i="18"/>
  <c r="B255" i="18"/>
  <c r="S253" i="18"/>
  <c r="R253" i="18"/>
  <c r="P253" i="18"/>
  <c r="N253" i="18"/>
  <c r="S252" i="18"/>
  <c r="R252" i="18"/>
  <c r="R11" i="18" s="1"/>
  <c r="P252" i="18"/>
  <c r="P11" i="18" s="1"/>
  <c r="N252" i="18"/>
  <c r="S248" i="18"/>
  <c r="R248" i="18"/>
  <c r="P248" i="18"/>
  <c r="S247" i="18"/>
  <c r="S10" i="18" s="1"/>
  <c r="R247" i="18"/>
  <c r="P247" i="18"/>
  <c r="S243" i="18"/>
  <c r="R243" i="18"/>
  <c r="P243" i="18"/>
  <c r="N243" i="18"/>
  <c r="S242" i="18"/>
  <c r="R242" i="18"/>
  <c r="P242" i="18"/>
  <c r="P9" i="18" s="1"/>
  <c r="N242" i="18"/>
  <c r="S238" i="18"/>
  <c r="R238" i="18"/>
  <c r="P238" i="18"/>
  <c r="S237" i="18"/>
  <c r="S8" i="18" s="1"/>
  <c r="R237" i="18"/>
  <c r="P237" i="18"/>
  <c r="R65" i="18"/>
  <c r="P65" i="18"/>
  <c r="Q64" i="18"/>
  <c r="P64" i="18"/>
  <c r="N64" i="18"/>
  <c r="S63" i="18"/>
  <c r="R63" i="18"/>
  <c r="P63" i="18"/>
  <c r="N63" i="18"/>
  <c r="P62" i="18"/>
  <c r="N62" i="18"/>
  <c r="R59" i="18"/>
  <c r="P59" i="18"/>
  <c r="S58" i="18"/>
  <c r="R58" i="18"/>
  <c r="P58" i="18"/>
  <c r="P57" i="18"/>
  <c r="P56" i="18"/>
  <c r="P55" i="18"/>
  <c r="N55" i="18"/>
  <c r="S54" i="18"/>
  <c r="N54" i="18"/>
  <c r="S53" i="18"/>
  <c r="R53" i="18"/>
  <c r="P53" i="18"/>
  <c r="R52" i="18"/>
  <c r="P52" i="18"/>
  <c r="W46" i="18"/>
  <c r="V46" i="18"/>
  <c r="S46" i="18"/>
  <c r="R46" i="18"/>
  <c r="P46" i="18"/>
  <c r="N46" i="18"/>
  <c r="S41" i="18"/>
  <c r="R41" i="18"/>
  <c r="P41" i="18"/>
  <c r="W21" i="18"/>
  <c r="V21" i="18"/>
  <c r="S21" i="18"/>
  <c r="R21" i="18"/>
  <c r="P21" i="18"/>
  <c r="N21" i="18"/>
  <c r="W13" i="18"/>
  <c r="V13" i="18"/>
  <c r="P13" i="18"/>
  <c r="N13" i="18"/>
  <c r="S12" i="18"/>
  <c r="H255" i="18"/>
  <c r="G255" i="18"/>
  <c r="F255" i="18"/>
  <c r="E255" i="18"/>
  <c r="D255" i="18"/>
  <c r="C255" i="18"/>
  <c r="A255" i="18"/>
  <c r="W11" i="18"/>
  <c r="V11" i="18"/>
  <c r="S11" i="18"/>
  <c r="N11" i="18"/>
  <c r="W10" i="18"/>
  <c r="V10" i="18"/>
  <c r="R10" i="18"/>
  <c r="P10" i="18"/>
  <c r="W9" i="18"/>
  <c r="V9" i="18"/>
  <c r="S9" i="18"/>
  <c r="R9" i="18"/>
  <c r="N9" i="18"/>
  <c r="W8" i="18"/>
  <c r="V8" i="18"/>
  <c r="R8" i="18"/>
  <c r="P8" i="18"/>
  <c r="W233" i="18"/>
  <c r="V233" i="18"/>
  <c r="S233" i="18"/>
  <c r="R233" i="18"/>
  <c r="P233" i="18"/>
  <c r="O233" i="18"/>
  <c r="N233" i="18"/>
  <c r="M233" i="18"/>
  <c r="S296" i="17"/>
  <c r="R296" i="17"/>
  <c r="P296" i="17"/>
  <c r="N296" i="17"/>
  <c r="S295" i="17"/>
  <c r="R295" i="17"/>
  <c r="R55" i="17" s="1"/>
  <c r="P295" i="17"/>
  <c r="P55" i="17" s="1"/>
  <c r="N295" i="17"/>
  <c r="K293" i="17"/>
  <c r="J293" i="17"/>
  <c r="I293" i="17"/>
  <c r="B293" i="17"/>
  <c r="S291" i="17"/>
  <c r="R291" i="17"/>
  <c r="P291" i="17"/>
  <c r="N291" i="17"/>
  <c r="S290" i="17"/>
  <c r="S54" i="17" s="1"/>
  <c r="R290" i="17"/>
  <c r="P290" i="17"/>
  <c r="N290" i="17"/>
  <c r="N54" i="17" s="1"/>
  <c r="K288" i="17"/>
  <c r="J288" i="17"/>
  <c r="I288" i="17"/>
  <c r="B288" i="17"/>
  <c r="S286" i="17"/>
  <c r="R286" i="17"/>
  <c r="P286" i="17"/>
  <c r="N286" i="17"/>
  <c r="S285" i="17"/>
  <c r="S53" i="17" s="1"/>
  <c r="R285" i="17"/>
  <c r="P285" i="17"/>
  <c r="N285" i="17"/>
  <c r="N53" i="17" s="1"/>
  <c r="K283" i="17"/>
  <c r="J283" i="17"/>
  <c r="I283" i="17"/>
  <c r="B283" i="17"/>
  <c r="S281" i="17"/>
  <c r="R281" i="17"/>
  <c r="P281" i="17"/>
  <c r="N281" i="17"/>
  <c r="S280" i="17"/>
  <c r="R280" i="17"/>
  <c r="R52" i="17" s="1"/>
  <c r="P280" i="17"/>
  <c r="N280" i="17"/>
  <c r="N52" i="17" s="1"/>
  <c r="K278" i="17"/>
  <c r="J278" i="17"/>
  <c r="I278" i="17"/>
  <c r="B278" i="17"/>
  <c r="S276" i="17"/>
  <c r="R276" i="17"/>
  <c r="P276" i="17"/>
  <c r="N276" i="17"/>
  <c r="S275" i="17"/>
  <c r="R275" i="17"/>
  <c r="R46" i="17" s="1"/>
  <c r="P275" i="17"/>
  <c r="P46" i="17" s="1"/>
  <c r="N275" i="17"/>
  <c r="K273" i="17"/>
  <c r="J273" i="17"/>
  <c r="I273" i="17"/>
  <c r="B273" i="17"/>
  <c r="S270" i="17"/>
  <c r="R270" i="17"/>
  <c r="P270" i="17"/>
  <c r="N270" i="17"/>
  <c r="S269" i="17"/>
  <c r="S41" i="17" s="1"/>
  <c r="R269" i="17"/>
  <c r="P269" i="17"/>
  <c r="N269" i="17"/>
  <c r="N41" i="17" s="1"/>
  <c r="K267" i="17"/>
  <c r="J267" i="17"/>
  <c r="I267" i="17"/>
  <c r="B267" i="17"/>
  <c r="S265" i="17"/>
  <c r="R265" i="17"/>
  <c r="P265" i="17"/>
  <c r="N265" i="17"/>
  <c r="S264" i="17"/>
  <c r="R264" i="17"/>
  <c r="P264" i="17"/>
  <c r="N264" i="17"/>
  <c r="K262" i="17"/>
  <c r="J262" i="17"/>
  <c r="I262" i="17"/>
  <c r="B262" i="17"/>
  <c r="S260" i="17"/>
  <c r="R260" i="17"/>
  <c r="P260" i="17"/>
  <c r="N260" i="17"/>
  <c r="S259" i="17"/>
  <c r="S13" i="17" s="1"/>
  <c r="R259" i="17"/>
  <c r="P259" i="17"/>
  <c r="P13" i="17" s="1"/>
  <c r="N259" i="17"/>
  <c r="K255" i="17"/>
  <c r="J255" i="17"/>
  <c r="I255" i="17"/>
  <c r="B255" i="17"/>
  <c r="S253" i="17"/>
  <c r="R253" i="17"/>
  <c r="P253" i="17"/>
  <c r="N253" i="17"/>
  <c r="S252" i="17"/>
  <c r="S11" i="17" s="1"/>
  <c r="R252" i="17"/>
  <c r="P252" i="17"/>
  <c r="N252" i="17"/>
  <c r="K250" i="17"/>
  <c r="J250" i="17"/>
  <c r="I250" i="17"/>
  <c r="B250" i="17"/>
  <c r="S248" i="17"/>
  <c r="R248" i="17"/>
  <c r="P248" i="17"/>
  <c r="S247" i="17"/>
  <c r="R247" i="17"/>
  <c r="R10" i="17" s="1"/>
  <c r="P247" i="17"/>
  <c r="K245" i="17"/>
  <c r="J245" i="17"/>
  <c r="I245" i="17"/>
  <c r="B245" i="17"/>
  <c r="S243" i="17"/>
  <c r="R243" i="17"/>
  <c r="P243" i="17"/>
  <c r="N243" i="17"/>
  <c r="S242" i="17"/>
  <c r="R242" i="17"/>
  <c r="P242" i="17"/>
  <c r="P9" i="17" s="1"/>
  <c r="N242" i="17"/>
  <c r="K240" i="17"/>
  <c r="J240" i="17"/>
  <c r="I240" i="17"/>
  <c r="B240" i="17"/>
  <c r="S238" i="17"/>
  <c r="R238" i="17"/>
  <c r="P238" i="17"/>
  <c r="S237" i="17"/>
  <c r="R237" i="17"/>
  <c r="P237" i="17"/>
  <c r="P8" i="17" s="1"/>
  <c r="K235" i="17"/>
  <c r="J235" i="17"/>
  <c r="I235" i="17"/>
  <c r="B235" i="17"/>
  <c r="P65" i="17"/>
  <c r="N65" i="17"/>
  <c r="Q64" i="17"/>
  <c r="P64" i="17"/>
  <c r="N64" i="17"/>
  <c r="S63" i="17"/>
  <c r="R63" i="17"/>
  <c r="P63" i="17"/>
  <c r="N63" i="17"/>
  <c r="R59" i="17"/>
  <c r="P59" i="17"/>
  <c r="N59" i="17"/>
  <c r="S58" i="17"/>
  <c r="R58" i="17"/>
  <c r="P58" i="17"/>
  <c r="N58" i="17"/>
  <c r="P57" i="17"/>
  <c r="N57" i="17"/>
  <c r="P56" i="17"/>
  <c r="N56" i="17"/>
  <c r="S55" i="17"/>
  <c r="N55" i="17"/>
  <c r="H293" i="17"/>
  <c r="G293" i="17"/>
  <c r="F293" i="17"/>
  <c r="E293" i="17"/>
  <c r="D293" i="17"/>
  <c r="A293" i="17"/>
  <c r="R54" i="17"/>
  <c r="P54" i="17"/>
  <c r="H288" i="17"/>
  <c r="G288" i="17"/>
  <c r="F288" i="17"/>
  <c r="E288" i="17"/>
  <c r="D288" i="17"/>
  <c r="A288" i="17"/>
  <c r="R53" i="17"/>
  <c r="P53" i="17"/>
  <c r="H283" i="17"/>
  <c r="G283" i="17"/>
  <c r="F283" i="17"/>
  <c r="D283" i="17"/>
  <c r="C283" i="17"/>
  <c r="A283" i="17"/>
  <c r="S52" i="17"/>
  <c r="P52" i="17"/>
  <c r="H278" i="17"/>
  <c r="G278" i="17"/>
  <c r="F278" i="17"/>
  <c r="E278" i="17"/>
  <c r="C278" i="17"/>
  <c r="A278" i="17"/>
  <c r="S46" i="17"/>
  <c r="N46" i="17"/>
  <c r="H273" i="17"/>
  <c r="G273" i="17"/>
  <c r="F273" i="17"/>
  <c r="E273" i="17"/>
  <c r="C273" i="17"/>
  <c r="A273" i="17"/>
  <c r="R41" i="17"/>
  <c r="P41" i="17"/>
  <c r="H267" i="17"/>
  <c r="G267" i="17"/>
  <c r="F267" i="17"/>
  <c r="E267" i="17"/>
  <c r="D267" i="17"/>
  <c r="C267" i="17"/>
  <c r="A267" i="17"/>
  <c r="S21" i="17"/>
  <c r="R21" i="17"/>
  <c r="P21" i="17"/>
  <c r="N21" i="17"/>
  <c r="H262" i="17"/>
  <c r="G262" i="17"/>
  <c r="F262" i="17"/>
  <c r="E262" i="17"/>
  <c r="D262" i="17"/>
  <c r="C262" i="17"/>
  <c r="A262" i="17"/>
  <c r="R13" i="17"/>
  <c r="N13" i="17"/>
  <c r="H255" i="17"/>
  <c r="G255" i="17"/>
  <c r="F255" i="17"/>
  <c r="E255" i="17"/>
  <c r="D255" i="17"/>
  <c r="C255" i="17"/>
  <c r="A255" i="17"/>
  <c r="R11" i="17"/>
  <c r="P11" i="17"/>
  <c r="N11" i="17"/>
  <c r="H250" i="17"/>
  <c r="G250" i="17"/>
  <c r="F250" i="17"/>
  <c r="E250" i="17"/>
  <c r="D250" i="17"/>
  <c r="C250" i="17"/>
  <c r="A250" i="17"/>
  <c r="S10" i="17"/>
  <c r="P10" i="17"/>
  <c r="H245" i="17"/>
  <c r="G245" i="17"/>
  <c r="F245" i="17"/>
  <c r="E245" i="17"/>
  <c r="D245" i="17"/>
  <c r="C245" i="17"/>
  <c r="A245" i="17"/>
  <c r="S9" i="17"/>
  <c r="R9" i="17"/>
  <c r="N9" i="17"/>
  <c r="H240" i="17"/>
  <c r="G240" i="17"/>
  <c r="F240" i="17"/>
  <c r="E240" i="17"/>
  <c r="D240" i="17"/>
  <c r="C240" i="17"/>
  <c r="A240" i="17"/>
  <c r="S8" i="17"/>
  <c r="R8" i="17"/>
  <c r="H235" i="17"/>
  <c r="G235" i="17"/>
  <c r="F235" i="17"/>
  <c r="E235" i="17"/>
  <c r="D235" i="17"/>
  <c r="A235" i="17"/>
  <c r="W233" i="17"/>
  <c r="V233" i="17"/>
  <c r="S233" i="17"/>
  <c r="R233" i="17"/>
  <c r="P233" i="17"/>
  <c r="O233" i="17"/>
  <c r="N233" i="17"/>
  <c r="M233" i="17"/>
  <c r="R65" i="16"/>
  <c r="P65" i="16"/>
  <c r="Q64" i="16"/>
  <c r="P64" i="16"/>
  <c r="N64" i="16"/>
  <c r="S63" i="16"/>
  <c r="R63" i="16"/>
  <c r="P63" i="16"/>
  <c r="N63" i="16"/>
  <c r="P62" i="16"/>
  <c r="N62" i="16"/>
  <c r="R59" i="16"/>
  <c r="P59" i="16"/>
  <c r="N59" i="16"/>
  <c r="S58" i="16"/>
  <c r="R58" i="16"/>
  <c r="P58" i="16"/>
  <c r="N58" i="16"/>
  <c r="P57" i="16"/>
  <c r="N57" i="16"/>
  <c r="P56" i="16"/>
  <c r="N56" i="16"/>
  <c r="R65" i="15"/>
  <c r="P65" i="15"/>
  <c r="Q64" i="15"/>
  <c r="P64" i="15"/>
  <c r="N64" i="15"/>
  <c r="S63" i="15"/>
  <c r="R63" i="15"/>
  <c r="P63" i="15"/>
  <c r="N63" i="15"/>
  <c r="P62" i="15"/>
  <c r="N62" i="15"/>
  <c r="R59" i="15"/>
  <c r="P59" i="15"/>
  <c r="N59" i="15"/>
  <c r="S58" i="15"/>
  <c r="R58" i="15"/>
  <c r="P58" i="15"/>
  <c r="N58" i="15"/>
  <c r="P57" i="15"/>
  <c r="N57" i="15"/>
  <c r="P56" i="15"/>
  <c r="N56" i="15"/>
  <c r="R65" i="14"/>
  <c r="P65" i="14"/>
  <c r="Q64" i="14"/>
  <c r="P64" i="14"/>
  <c r="N64" i="14"/>
  <c r="S63" i="14"/>
  <c r="R63" i="14"/>
  <c r="P63" i="14"/>
  <c r="N63" i="14"/>
  <c r="P62" i="14"/>
  <c r="N62" i="14"/>
  <c r="R59" i="14"/>
  <c r="P59" i="14"/>
  <c r="N59" i="14"/>
  <c r="S58" i="14"/>
  <c r="R58" i="14"/>
  <c r="P58" i="14"/>
  <c r="N58" i="14"/>
  <c r="P57" i="14"/>
  <c r="N57" i="14"/>
  <c r="P56" i="14"/>
  <c r="N56" i="14"/>
  <c r="L70" i="13"/>
  <c r="L69" i="13"/>
  <c r="L68" i="13"/>
  <c r="L67" i="13"/>
  <c r="L66" i="13"/>
  <c r="R65" i="13"/>
  <c r="P65" i="13"/>
  <c r="L65" i="13"/>
  <c r="Q64" i="13"/>
  <c r="P64" i="13"/>
  <c r="N64" i="13"/>
  <c r="L64" i="13"/>
  <c r="V63" i="13"/>
  <c r="S63" i="13"/>
  <c r="R63" i="13"/>
  <c r="P63" i="13"/>
  <c r="N63" i="13"/>
  <c r="L63" i="13"/>
  <c r="P62" i="13"/>
  <c r="N62" i="13"/>
  <c r="L62" i="13"/>
  <c r="L61" i="13"/>
  <c r="L60" i="13"/>
  <c r="R59" i="13"/>
  <c r="N59" i="13"/>
  <c r="L59" i="13"/>
  <c r="S58" i="13"/>
  <c r="R58" i="13"/>
  <c r="P58" i="13"/>
  <c r="N58" i="13"/>
  <c r="L58" i="13"/>
  <c r="P57" i="13"/>
  <c r="N57" i="13"/>
  <c r="L57" i="13"/>
  <c r="P56" i="13"/>
  <c r="N56"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4" i="13"/>
  <c r="L3" i="13"/>
  <c r="L34" i="18" l="1"/>
  <c r="L47" i="18"/>
  <c r="L4" i="18"/>
  <c r="L45" i="18"/>
  <c r="L66" i="18"/>
  <c r="L70" i="18"/>
  <c r="L6" i="17"/>
  <c r="L44" i="17"/>
  <c r="L5" i="16"/>
  <c r="L6" i="16"/>
  <c r="L7" i="16"/>
  <c r="L9" i="16"/>
  <c r="L12" i="16"/>
  <c r="L30" i="14"/>
  <c r="L34" i="14"/>
  <c r="L60" i="14"/>
  <c r="L61" i="14"/>
  <c r="L8" i="15"/>
  <c r="L10" i="15"/>
  <c r="L12" i="15"/>
  <c r="L14" i="15"/>
  <c r="L16" i="15"/>
  <c r="L18" i="15"/>
  <c r="L20" i="15"/>
  <c r="L22" i="15"/>
  <c r="L30" i="15"/>
  <c r="L32" i="15"/>
  <c r="L34" i="15"/>
  <c r="L36" i="15"/>
  <c r="L38" i="15"/>
  <c r="L40" i="15"/>
  <c r="L41" i="15"/>
  <c r="L48" i="15"/>
  <c r="L50" i="15"/>
  <c r="L53" i="15"/>
  <c r="L55" i="15"/>
  <c r="L61" i="15"/>
  <c r="L62" i="15"/>
  <c r="L63" i="15"/>
  <c r="L68" i="15"/>
  <c r="L3" i="16"/>
  <c r="L5" i="17"/>
  <c r="L15" i="17"/>
  <c r="L18" i="17"/>
  <c r="L23" i="17"/>
  <c r="L25" i="17"/>
  <c r="L27" i="17"/>
  <c r="L29" i="17"/>
  <c r="L31" i="17"/>
  <c r="L33" i="17"/>
  <c r="L35" i="17"/>
  <c r="L37" i="17"/>
  <c r="L22" i="18"/>
  <c r="L26" i="18"/>
  <c r="L32" i="14"/>
  <c r="L36" i="14"/>
  <c r="L40" i="14"/>
  <c r="L11" i="14"/>
  <c r="L21" i="14"/>
  <c r="L22" i="16"/>
  <c r="L29" i="16"/>
  <c r="L31" i="16"/>
  <c r="L33" i="16"/>
  <c r="L35" i="16"/>
  <c r="L39" i="16"/>
  <c r="L44" i="16"/>
  <c r="L45" i="16"/>
  <c r="L50" i="16"/>
  <c r="L51" i="16"/>
  <c r="L59" i="16"/>
  <c r="L64" i="16"/>
  <c r="L66" i="16"/>
  <c r="L68" i="16"/>
  <c r="L70" i="16"/>
  <c r="L4" i="17"/>
  <c r="L15" i="18"/>
  <c r="L48" i="14"/>
  <c r="L21" i="16"/>
  <c r="L48" i="17"/>
  <c r="L50" i="17"/>
  <c r="L52" i="17"/>
  <c r="L278" i="17" s="1"/>
  <c r="L56" i="17"/>
  <c r="L60" i="17"/>
  <c r="L62" i="17"/>
  <c r="L66" i="17"/>
  <c r="L70" i="17"/>
  <c r="L5" i="18"/>
  <c r="L7" i="18"/>
  <c r="L5" i="14"/>
  <c r="L7" i="14"/>
  <c r="L10" i="14"/>
  <c r="L44" i="14"/>
  <c r="L56" i="14"/>
  <c r="L62" i="14"/>
  <c r="L5" i="15"/>
  <c r="L9" i="15"/>
  <c r="L15" i="15"/>
  <c r="L28" i="15"/>
  <c r="L65" i="15"/>
  <c r="L69" i="15"/>
  <c r="L4" i="14"/>
  <c r="L13" i="14"/>
  <c r="L23" i="14"/>
  <c r="L33" i="14"/>
  <c r="L35" i="14"/>
  <c r="L38" i="14"/>
  <c r="L41" i="14"/>
  <c r="L69" i="14"/>
  <c r="L6" i="15"/>
  <c r="L29" i="15"/>
  <c r="L35" i="15"/>
  <c r="L47" i="15"/>
  <c r="L51" i="15"/>
  <c r="L10" i="17"/>
  <c r="L245" i="17" s="1"/>
  <c r="L33" i="18"/>
  <c r="L6" i="14"/>
  <c r="L14" i="14"/>
  <c r="L16" i="14"/>
  <c r="L20" i="14"/>
  <c r="L28" i="14"/>
  <c r="L42" i="14"/>
  <c r="L46" i="14"/>
  <c r="L55" i="14"/>
  <c r="L63" i="14"/>
  <c r="L7" i="15"/>
  <c r="L26" i="15"/>
  <c r="L44" i="15"/>
  <c r="L56" i="15"/>
  <c r="L18" i="14"/>
  <c r="L24" i="14"/>
  <c r="L26" i="14"/>
  <c r="L49" i="14"/>
  <c r="L54" i="14"/>
  <c r="L65" i="14"/>
  <c r="L4" i="15"/>
  <c r="L13" i="15"/>
  <c r="L24" i="15"/>
  <c r="L42" i="15"/>
  <c r="L57" i="15"/>
  <c r="L9" i="14"/>
  <c r="L29" i="14"/>
  <c r="L31" i="14"/>
  <c r="L37" i="14"/>
  <c r="L39" i="14"/>
  <c r="L50" i="14"/>
  <c r="L53" i="14"/>
  <c r="L57" i="14"/>
  <c r="L59" i="14"/>
  <c r="L66" i="14"/>
  <c r="L67" i="14"/>
  <c r="L68" i="14"/>
  <c r="L70" i="14"/>
  <c r="L11" i="15"/>
  <c r="L17" i="15"/>
  <c r="L19" i="15"/>
  <c r="L31" i="15"/>
  <c r="L33" i="15"/>
  <c r="L39" i="15"/>
  <c r="L49" i="15"/>
  <c r="L52" i="15"/>
  <c r="L66" i="15"/>
  <c r="L3" i="14"/>
  <c r="L8" i="14"/>
  <c r="L12" i="14"/>
  <c r="L15" i="14"/>
  <c r="L17" i="14"/>
  <c r="L19" i="14"/>
  <c r="L22" i="14"/>
  <c r="L25" i="14"/>
  <c r="L27" i="14"/>
  <c r="L43" i="14"/>
  <c r="L45" i="14"/>
  <c r="L47" i="14"/>
  <c r="L51" i="14"/>
  <c r="L52" i="14"/>
  <c r="L58" i="14"/>
  <c r="L64" i="14"/>
  <c r="L3" i="15"/>
  <c r="L21" i="15"/>
  <c r="L23" i="15"/>
  <c r="L25" i="15"/>
  <c r="L27" i="15"/>
  <c r="L37" i="15"/>
  <c r="L43" i="15"/>
  <c r="L45" i="15"/>
  <c r="L46" i="15"/>
  <c r="L58" i="15"/>
  <c r="L60" i="15"/>
  <c r="L64" i="15"/>
  <c r="L67" i="15"/>
  <c r="L10" i="16"/>
  <c r="L15" i="16"/>
  <c r="L17" i="16"/>
  <c r="L19" i="16"/>
  <c r="L23" i="16"/>
  <c r="L25" i="16"/>
  <c r="L27" i="16"/>
  <c r="L49" i="16"/>
  <c r="L52" i="16"/>
  <c r="L53" i="16"/>
  <c r="L56" i="16"/>
  <c r="L57" i="16"/>
  <c r="L12" i="17"/>
  <c r="L17" i="17"/>
  <c r="L39" i="17"/>
  <c r="L43" i="17"/>
  <c r="L46" i="17"/>
  <c r="L273" i="17" s="1"/>
  <c r="L61" i="17"/>
  <c r="L65" i="17"/>
  <c r="L69" i="17"/>
  <c r="L6" i="18"/>
  <c r="L9" i="18"/>
  <c r="L14" i="18"/>
  <c r="L20" i="18"/>
  <c r="L23" i="18"/>
  <c r="L25" i="18"/>
  <c r="L27" i="18"/>
  <c r="L30" i="18"/>
  <c r="L32" i="18"/>
  <c r="L36" i="18"/>
  <c r="L40" i="18"/>
  <c r="L43" i="18"/>
  <c r="L49" i="18"/>
  <c r="L51" i="18"/>
  <c r="L53" i="18"/>
  <c r="L56" i="18"/>
  <c r="L62" i="18"/>
  <c r="L63" i="18"/>
  <c r="L68" i="18"/>
  <c r="L4" i="16"/>
  <c r="L14" i="16"/>
  <c r="L16" i="16"/>
  <c r="L18" i="16"/>
  <c r="L20" i="16"/>
  <c r="L24" i="16"/>
  <c r="L26" i="16"/>
  <c r="L28" i="16"/>
  <c r="L38" i="16"/>
  <c r="L42" i="16"/>
  <c r="L47" i="16"/>
  <c r="L54" i="16"/>
  <c r="L55" i="16"/>
  <c r="L58" i="16"/>
  <c r="L62" i="16"/>
  <c r="L63" i="16"/>
  <c r="L3" i="17"/>
  <c r="L7" i="17"/>
  <c r="L14" i="17"/>
  <c r="L19" i="17"/>
  <c r="L22" i="17"/>
  <c r="L28" i="17"/>
  <c r="L40" i="17"/>
  <c r="L45" i="17"/>
  <c r="L54" i="17"/>
  <c r="L288" i="17" s="1"/>
  <c r="L57" i="17"/>
  <c r="L59" i="17"/>
  <c r="L64" i="17"/>
  <c r="L67" i="17"/>
  <c r="L3" i="18"/>
  <c r="L8" i="18"/>
  <c r="L11" i="18"/>
  <c r="L17" i="18"/>
  <c r="L18" i="18"/>
  <c r="L19" i="18"/>
  <c r="L21" i="18"/>
  <c r="L24" i="18"/>
  <c r="L28" i="18"/>
  <c r="L29" i="18"/>
  <c r="L31" i="18"/>
  <c r="L38" i="18"/>
  <c r="L39" i="18"/>
  <c r="L44" i="18"/>
  <c r="L46" i="18"/>
  <c r="L48" i="18"/>
  <c r="L50" i="18"/>
  <c r="L54" i="18"/>
  <c r="L58" i="18"/>
  <c r="L64" i="18"/>
  <c r="L54" i="15"/>
  <c r="L59" i="15"/>
  <c r="L70" i="15"/>
  <c r="L8" i="16"/>
  <c r="L11" i="16"/>
  <c r="L13" i="16"/>
  <c r="L30" i="16"/>
  <c r="L32" i="16"/>
  <c r="L34" i="16"/>
  <c r="L36" i="16"/>
  <c r="L37" i="16"/>
  <c r="L40" i="16"/>
  <c r="L41" i="16"/>
  <c r="L43" i="16"/>
  <c r="L46" i="16"/>
  <c r="L48" i="16"/>
  <c r="L60" i="16"/>
  <c r="L61" i="16"/>
  <c r="L65" i="16"/>
  <c r="L67" i="16"/>
  <c r="L69" i="16"/>
  <c r="L8" i="17"/>
  <c r="L235" i="17" s="1"/>
  <c r="L16" i="17"/>
  <c r="L20" i="17"/>
  <c r="L24" i="17"/>
  <c r="L26" i="17"/>
  <c r="L30" i="17"/>
  <c r="L32" i="17"/>
  <c r="L34" i="17"/>
  <c r="L36" i="17"/>
  <c r="L38" i="17"/>
  <c r="L42" i="17"/>
  <c r="L47" i="17"/>
  <c r="L49" i="17"/>
  <c r="L51" i="17"/>
  <c r="L53" i="17"/>
  <c r="L283" i="17" s="1"/>
  <c r="L55" i="17"/>
  <c r="L293" i="17" s="1"/>
  <c r="L58" i="17"/>
  <c r="L63" i="17"/>
  <c r="L68" i="17"/>
  <c r="C288" i="17"/>
  <c r="L10" i="18"/>
  <c r="L13" i="18"/>
  <c r="L16" i="18"/>
  <c r="L35" i="18"/>
  <c r="L37" i="18"/>
  <c r="L41" i="18"/>
  <c r="L42" i="18"/>
  <c r="L52" i="18"/>
  <c r="L55" i="18"/>
  <c r="L57" i="18"/>
  <c r="L59" i="18"/>
  <c r="L60" i="18"/>
  <c r="L61" i="18"/>
  <c r="L65" i="18"/>
  <c r="L67" i="18"/>
  <c r="L69" i="18"/>
  <c r="L12" i="18"/>
  <c r="L255" i="18" s="1"/>
  <c r="L13" i="17"/>
  <c r="L255" i="17" s="1"/>
  <c r="L9" i="17"/>
  <c r="L240" i="17" s="1"/>
  <c r="L11" i="17"/>
  <c r="L250" i="17" s="1"/>
  <c r="L21" i="17"/>
  <c r="L262" i="17" s="1"/>
  <c r="D278" i="17"/>
  <c r="E283" i="17"/>
  <c r="C293" i="17"/>
  <c r="D273" i="17"/>
  <c r="L41" i="17"/>
  <c r="L267" i="17" s="1"/>
  <c r="C235" i="17"/>
  <c r="L71" i="1" l="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V15" i="12"/>
  <c r="S15" i="12"/>
  <c r="T15" i="12"/>
  <c r="U15" i="12"/>
  <c r="N15" i="12"/>
  <c r="O15" i="12"/>
  <c r="P15" i="12"/>
  <c r="Q15" i="12"/>
  <c r="R15" i="12"/>
  <c r="M15" i="12"/>
  <c r="L15" i="12"/>
  <c r="L37" i="1" l="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8" i="1"/>
  <c r="L39" i="1"/>
  <c r="L40" i="1"/>
  <c r="L41" i="1"/>
  <c r="L42" i="1"/>
  <c r="L43" i="1"/>
  <c r="L44" i="1"/>
  <c r="L45" i="1"/>
  <c r="L46" i="1"/>
  <c r="L47" i="1"/>
  <c r="L48" i="1"/>
  <c r="L49" i="1"/>
  <c r="L50" i="1"/>
  <c r="L51" i="1"/>
  <c r="L52" i="1"/>
  <c r="L53" i="1"/>
  <c r="L54" i="1"/>
  <c r="L55" i="1"/>
  <c r="L56" i="1"/>
  <c r="N56" i="1"/>
  <c r="P56" i="1"/>
  <c r="L57" i="1"/>
  <c r="N57" i="1"/>
  <c r="P57" i="1"/>
  <c r="L58" i="1"/>
  <c r="N58" i="1"/>
  <c r="P58" i="1"/>
  <c r="R58" i="1"/>
  <c r="S58" i="1"/>
  <c r="L59" i="1"/>
  <c r="N59" i="1"/>
  <c r="R59" i="1"/>
  <c r="L60" i="1"/>
  <c r="L61" i="1"/>
  <c r="L62" i="1"/>
  <c r="N62" i="1"/>
  <c r="P62" i="1"/>
  <c r="L63" i="1"/>
  <c r="N63" i="1"/>
  <c r="P63" i="1"/>
  <c r="R63" i="1"/>
  <c r="S63" i="1"/>
  <c r="V63" i="1"/>
  <c r="L64" i="1"/>
  <c r="N64" i="1"/>
  <c r="P64" i="1"/>
  <c r="Q64" i="1"/>
  <c r="L65" i="1"/>
  <c r="P65" i="1"/>
  <c r="R65" i="1"/>
  <c r="L66" i="1"/>
  <c r="L67" i="1"/>
  <c r="L68" i="1"/>
  <c r="L69" i="1"/>
  <c r="L70" i="1"/>
</calcChain>
</file>

<file path=xl/comments1.xml><?xml version="1.0" encoding="utf-8"?>
<comments xmlns="http://schemas.openxmlformats.org/spreadsheetml/2006/main">
  <authors>
    <author>ce</author>
  </authors>
  <commentList>
    <comment ref="B36" authorId="0">
      <text>
        <r>
          <rPr>
            <sz val="9"/>
            <color indexed="81"/>
            <rFont val="Tahoma"/>
            <family val="2"/>
          </rPr>
          <t xml:space="preserve">Erroneous formula (SO4) was corrected
</t>
        </r>
      </text>
    </comment>
    <comment ref="F46" authorId="0">
      <text>
        <r>
          <rPr>
            <sz val="9"/>
            <color indexed="81"/>
            <rFont val="Tahoma"/>
            <charset val="1"/>
          </rPr>
          <t xml:space="preserve">The void Y2O3 value  in Table II of  Werme et al. (1990) is a mistype
</t>
        </r>
      </text>
    </comment>
    <comment ref="F47" authorId="0">
      <text>
        <r>
          <rPr>
            <sz val="9"/>
            <color indexed="81"/>
            <rFont val="Tahoma"/>
            <charset val="1"/>
          </rPr>
          <t xml:space="preserve">The Y2O3 value of 0.21 in Table II of  Werme et al. (1990) is a mistype
</t>
        </r>
      </text>
    </comment>
    <comment ref="B53" authorId="0">
      <text>
        <r>
          <rPr>
            <sz val="9"/>
            <color indexed="81"/>
            <rFont val="Tahoma"/>
            <family val="2"/>
          </rPr>
          <t xml:space="preserve">elemental weight fraction
(g Si / g glass)
</t>
        </r>
      </text>
    </comment>
  </commentList>
</comments>
</file>

<file path=xl/comments10.xml><?xml version="1.0" encoding="utf-8"?>
<comments xmlns="http://schemas.openxmlformats.org/spreadsheetml/2006/main">
  <authors>
    <author>CE44</author>
    <author>ce</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K2" authorId="1">
      <text>
        <r>
          <rPr>
            <sz val="9"/>
            <color indexed="81"/>
            <rFont val="Tahoma"/>
            <family val="2"/>
          </rPr>
          <t>C(Si) = Si concentration in mg/l</t>
        </r>
      </text>
    </comment>
    <comment ref="J3" authorId="0">
      <text>
        <r>
          <rPr>
            <b/>
            <sz val="8"/>
            <color indexed="81"/>
            <rFont val="Tahoma"/>
            <family val="2"/>
          </rPr>
          <t>CE44:</t>
        </r>
        <r>
          <rPr>
            <sz val="8"/>
            <color indexed="81"/>
            <rFont val="Tahoma"/>
            <family val="2"/>
          </rPr>
          <t xml:space="preserve">
0.05 g /30 mL
(JSS 87-01, p5:23)</t>
        </r>
      </text>
    </comment>
    <comment ref="J4" authorId="0">
      <text>
        <r>
          <rPr>
            <b/>
            <sz val="8"/>
            <color indexed="81"/>
            <rFont val="Tahoma"/>
            <family val="2"/>
          </rPr>
          <t>CE44:</t>
        </r>
        <r>
          <rPr>
            <sz val="8"/>
            <color indexed="81"/>
            <rFont val="Tahoma"/>
            <family val="2"/>
          </rPr>
          <t xml:space="preserve">
0.2 g /30 mL</t>
        </r>
      </text>
    </comment>
    <comment ref="J5" authorId="0">
      <text>
        <r>
          <rPr>
            <b/>
            <sz val="8"/>
            <color indexed="81"/>
            <rFont val="Tahoma"/>
            <family val="2"/>
          </rPr>
          <t>CE44:</t>
        </r>
        <r>
          <rPr>
            <sz val="8"/>
            <color indexed="81"/>
            <rFont val="Tahoma"/>
            <family val="2"/>
          </rPr>
          <t xml:space="preserve">
1 g /~25 mL</t>
        </r>
      </text>
    </comment>
    <comment ref="J6" authorId="0">
      <text>
        <r>
          <rPr>
            <b/>
            <sz val="8"/>
            <color indexed="81"/>
            <rFont val="Tahoma"/>
            <family val="2"/>
          </rPr>
          <t>CE44:</t>
        </r>
        <r>
          <rPr>
            <sz val="8"/>
            <color indexed="81"/>
            <rFont val="Tahoma"/>
            <family val="2"/>
          </rPr>
          <t xml:space="preserve">
4 g /~30 mL</t>
        </r>
      </text>
    </comment>
    <comment ref="H7" authorId="0">
      <text>
        <r>
          <rPr>
            <b/>
            <sz val="8"/>
            <color indexed="81"/>
            <rFont val="Tahoma"/>
            <family val="2"/>
          </rPr>
          <t>CE44:</t>
        </r>
        <r>
          <rPr>
            <sz val="8"/>
            <color indexed="81"/>
            <rFont val="Tahoma"/>
            <family val="2"/>
          </rPr>
          <t xml:space="preserve">
1g/30mL</t>
        </r>
      </text>
    </comment>
    <comment ref="J7"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15" authorId="0">
      <text>
        <r>
          <rPr>
            <b/>
            <sz val="8"/>
            <color indexed="81"/>
            <rFont val="Tahoma"/>
            <family val="2"/>
          </rPr>
          <t>CE44:</t>
        </r>
        <r>
          <rPr>
            <sz val="8"/>
            <color indexed="81"/>
            <rFont val="Tahoma"/>
            <family val="2"/>
          </rPr>
          <t xml:space="preserve">
8g in 25 ml</t>
        </r>
      </text>
    </comment>
    <comment ref="H21" authorId="0">
      <text>
        <r>
          <rPr>
            <b/>
            <sz val="8"/>
            <color indexed="81"/>
            <rFont val="Tahoma"/>
            <family val="2"/>
          </rPr>
          <t>CE44:</t>
        </r>
        <r>
          <rPr>
            <sz val="8"/>
            <color indexed="81"/>
            <rFont val="Tahoma"/>
            <family val="2"/>
          </rPr>
          <t xml:space="preserve">
1g/25mL</t>
        </r>
      </text>
    </comment>
    <comment ref="J22" authorId="0">
      <text>
        <r>
          <rPr>
            <sz val="8"/>
            <color indexed="81"/>
            <rFont val="Tahoma"/>
            <family val="2"/>
          </rPr>
          <t xml:space="preserve">exp. conducted at Studvik
</t>
        </r>
      </text>
    </comment>
    <comment ref="J23" authorId="0">
      <text>
        <r>
          <rPr>
            <sz val="8"/>
            <color indexed="81"/>
            <rFont val="Tahoma"/>
            <family val="2"/>
          </rPr>
          <t xml:space="preserve">exp. conducted at EIR
</t>
        </r>
      </text>
    </comment>
    <comment ref="A27" authorId="0">
      <text>
        <r>
          <rPr>
            <sz val="8"/>
            <color indexed="81"/>
            <rFont val="Tahoma"/>
            <family val="2"/>
          </rPr>
          <t xml:space="preserve">redundant items are shown in italics, but only in this NL(B) spreadsheet)
</t>
        </r>
      </text>
    </comment>
    <comment ref="F37" authorId="0">
      <text>
        <r>
          <rPr>
            <sz val="8"/>
            <color indexed="81"/>
            <rFont val="Tahoma"/>
            <family val="2"/>
          </rPr>
          <t xml:space="preserve">starting solution was pure H2O, no pre-conditioning
</t>
        </r>
      </text>
    </comment>
    <comment ref="J37" authorId="0">
      <text>
        <r>
          <rPr>
            <b/>
            <sz val="8"/>
            <color indexed="81"/>
            <rFont val="Tahoma"/>
            <family val="2"/>
          </rPr>
          <t>CE44:</t>
        </r>
        <r>
          <rPr>
            <sz val="8"/>
            <color indexed="81"/>
            <rFont val="Tahoma"/>
            <family val="2"/>
          </rPr>
          <t xml:space="preserve">
about 40 g compacted bentonite per 20 mL water</t>
        </r>
      </text>
    </comment>
    <comment ref="J38" authorId="0">
      <text>
        <r>
          <rPr>
            <b/>
            <sz val="8"/>
            <color indexed="81"/>
            <rFont val="Tahoma"/>
            <family val="2"/>
          </rPr>
          <t>CE44:</t>
        </r>
        <r>
          <rPr>
            <sz val="8"/>
            <color indexed="81"/>
            <rFont val="Tahoma"/>
            <family val="2"/>
          </rPr>
          <t xml:space="preserve">
about 4 g uncompacted bentonite per 30 mL water</t>
        </r>
      </text>
    </comment>
    <comment ref="H39" authorId="0">
      <text>
        <r>
          <rPr>
            <b/>
            <sz val="8"/>
            <color indexed="81"/>
            <rFont val="Tahoma"/>
            <family val="2"/>
          </rPr>
          <t>CE44:</t>
        </r>
        <r>
          <rPr>
            <sz val="8"/>
            <color indexed="81"/>
            <rFont val="Tahoma"/>
            <family val="2"/>
          </rPr>
          <t xml:space="preserve">
1g/30mL</t>
        </r>
      </text>
    </comment>
    <comment ref="J39"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0" authorId="0">
      <text>
        <r>
          <rPr>
            <b/>
            <sz val="8"/>
            <color indexed="81"/>
            <rFont val="Tahoma"/>
            <family val="2"/>
          </rPr>
          <t>CE44:</t>
        </r>
        <r>
          <rPr>
            <sz val="8"/>
            <color indexed="81"/>
            <rFont val="Tahoma"/>
            <family val="2"/>
          </rPr>
          <t xml:space="preserve">
1g/30mL</t>
        </r>
      </text>
    </comment>
    <comment ref="J40"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1"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List>
</comments>
</file>

<file path=xl/comments11.xml><?xml version="1.0" encoding="utf-8"?>
<comments xmlns="http://schemas.openxmlformats.org/spreadsheetml/2006/main">
  <authors>
    <author>CE44</author>
    <author>ce</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K2" authorId="1">
      <text>
        <r>
          <rPr>
            <sz val="9"/>
            <color indexed="81"/>
            <rFont val="Tahoma"/>
            <family val="2"/>
          </rPr>
          <t>C(Si) = Si concentration in mol/l</t>
        </r>
      </text>
    </comment>
    <comment ref="J3" authorId="0">
      <text>
        <r>
          <rPr>
            <b/>
            <sz val="8"/>
            <color indexed="81"/>
            <rFont val="Tahoma"/>
            <family val="2"/>
          </rPr>
          <t>CE44:</t>
        </r>
        <r>
          <rPr>
            <sz val="8"/>
            <color indexed="81"/>
            <rFont val="Tahoma"/>
            <family val="2"/>
          </rPr>
          <t xml:space="preserve">
0.05 g /30 mL
(JSS 87-01, p5:23)</t>
        </r>
      </text>
    </comment>
    <comment ref="J4" authorId="0">
      <text>
        <r>
          <rPr>
            <b/>
            <sz val="8"/>
            <color indexed="81"/>
            <rFont val="Tahoma"/>
            <family val="2"/>
          </rPr>
          <t>CE44:</t>
        </r>
        <r>
          <rPr>
            <sz val="8"/>
            <color indexed="81"/>
            <rFont val="Tahoma"/>
            <family val="2"/>
          </rPr>
          <t xml:space="preserve">
0.2 g /30 mL</t>
        </r>
      </text>
    </comment>
    <comment ref="J5" authorId="0">
      <text>
        <r>
          <rPr>
            <b/>
            <sz val="8"/>
            <color indexed="81"/>
            <rFont val="Tahoma"/>
            <family val="2"/>
          </rPr>
          <t>CE44:</t>
        </r>
        <r>
          <rPr>
            <sz val="8"/>
            <color indexed="81"/>
            <rFont val="Tahoma"/>
            <family val="2"/>
          </rPr>
          <t xml:space="preserve">
1 g /~25 mL</t>
        </r>
      </text>
    </comment>
    <comment ref="J6" authorId="0">
      <text>
        <r>
          <rPr>
            <b/>
            <sz val="8"/>
            <color indexed="81"/>
            <rFont val="Tahoma"/>
            <family val="2"/>
          </rPr>
          <t>CE44:</t>
        </r>
        <r>
          <rPr>
            <sz val="8"/>
            <color indexed="81"/>
            <rFont val="Tahoma"/>
            <family val="2"/>
          </rPr>
          <t xml:space="preserve">
4 g /~30 mL</t>
        </r>
      </text>
    </comment>
    <comment ref="H7" authorId="0">
      <text>
        <r>
          <rPr>
            <b/>
            <sz val="8"/>
            <color indexed="81"/>
            <rFont val="Tahoma"/>
            <family val="2"/>
          </rPr>
          <t>CE44:</t>
        </r>
        <r>
          <rPr>
            <sz val="8"/>
            <color indexed="81"/>
            <rFont val="Tahoma"/>
            <family val="2"/>
          </rPr>
          <t xml:space="preserve">
1g/30mL</t>
        </r>
      </text>
    </comment>
    <comment ref="J7"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15" authorId="0">
      <text>
        <r>
          <rPr>
            <b/>
            <sz val="8"/>
            <color indexed="81"/>
            <rFont val="Tahoma"/>
            <family val="2"/>
          </rPr>
          <t>CE44:</t>
        </r>
        <r>
          <rPr>
            <sz val="8"/>
            <color indexed="81"/>
            <rFont val="Tahoma"/>
            <family val="2"/>
          </rPr>
          <t xml:space="preserve">
8g in 25 ml</t>
        </r>
      </text>
    </comment>
    <comment ref="H21" authorId="0">
      <text>
        <r>
          <rPr>
            <b/>
            <sz val="8"/>
            <color indexed="81"/>
            <rFont val="Tahoma"/>
            <family val="2"/>
          </rPr>
          <t>CE44:</t>
        </r>
        <r>
          <rPr>
            <sz val="8"/>
            <color indexed="81"/>
            <rFont val="Tahoma"/>
            <family val="2"/>
          </rPr>
          <t xml:space="preserve">
1g/25mL</t>
        </r>
      </text>
    </comment>
    <comment ref="J22" authorId="0">
      <text>
        <r>
          <rPr>
            <sz val="8"/>
            <color indexed="81"/>
            <rFont val="Tahoma"/>
            <family val="2"/>
          </rPr>
          <t xml:space="preserve">exp. conducted at Studvik
</t>
        </r>
      </text>
    </comment>
    <comment ref="J23" authorId="0">
      <text>
        <r>
          <rPr>
            <sz val="8"/>
            <color indexed="81"/>
            <rFont val="Tahoma"/>
            <family val="2"/>
          </rPr>
          <t xml:space="preserve">exp. conducted at EIR
</t>
        </r>
      </text>
    </comment>
    <comment ref="A27" authorId="0">
      <text>
        <r>
          <rPr>
            <sz val="8"/>
            <color indexed="81"/>
            <rFont val="Tahoma"/>
            <family val="2"/>
          </rPr>
          <t xml:space="preserve">redundant items are shown in italics, but only in this NL(B) spreadsheet)
</t>
        </r>
      </text>
    </comment>
    <comment ref="F37" authorId="0">
      <text>
        <r>
          <rPr>
            <sz val="8"/>
            <color indexed="81"/>
            <rFont val="Tahoma"/>
            <family val="2"/>
          </rPr>
          <t xml:space="preserve">starting solution was pure H2O, no pre-conditioning
</t>
        </r>
      </text>
    </comment>
    <comment ref="J37" authorId="0">
      <text>
        <r>
          <rPr>
            <b/>
            <sz val="8"/>
            <color indexed="81"/>
            <rFont val="Tahoma"/>
            <family val="2"/>
          </rPr>
          <t>CE44:</t>
        </r>
        <r>
          <rPr>
            <sz val="8"/>
            <color indexed="81"/>
            <rFont val="Tahoma"/>
            <family val="2"/>
          </rPr>
          <t xml:space="preserve">
about 40 g compacted bentonite per 20 mL water</t>
        </r>
      </text>
    </comment>
    <comment ref="J38" authorId="0">
      <text>
        <r>
          <rPr>
            <b/>
            <sz val="8"/>
            <color indexed="81"/>
            <rFont val="Tahoma"/>
            <family val="2"/>
          </rPr>
          <t>CE44:</t>
        </r>
        <r>
          <rPr>
            <sz val="8"/>
            <color indexed="81"/>
            <rFont val="Tahoma"/>
            <family val="2"/>
          </rPr>
          <t xml:space="preserve">
about 4 g uncompacted bentonite per 30 mL water</t>
        </r>
      </text>
    </comment>
    <comment ref="H39" authorId="0">
      <text>
        <r>
          <rPr>
            <b/>
            <sz val="8"/>
            <color indexed="81"/>
            <rFont val="Tahoma"/>
            <family val="2"/>
          </rPr>
          <t>CE44:</t>
        </r>
        <r>
          <rPr>
            <sz val="8"/>
            <color indexed="81"/>
            <rFont val="Tahoma"/>
            <family val="2"/>
          </rPr>
          <t xml:space="preserve">
1g/30mL</t>
        </r>
      </text>
    </comment>
    <comment ref="J39"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0" authorId="0">
      <text>
        <r>
          <rPr>
            <b/>
            <sz val="8"/>
            <color indexed="81"/>
            <rFont val="Tahoma"/>
            <family val="2"/>
          </rPr>
          <t>CE44:</t>
        </r>
        <r>
          <rPr>
            <sz val="8"/>
            <color indexed="81"/>
            <rFont val="Tahoma"/>
            <family val="2"/>
          </rPr>
          <t xml:space="preserve">
1g/30mL</t>
        </r>
      </text>
    </comment>
    <comment ref="J40"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1"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List>
</comments>
</file>

<file path=xl/comments12.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J3" authorId="0">
      <text>
        <r>
          <rPr>
            <b/>
            <sz val="8"/>
            <color indexed="81"/>
            <rFont val="Tahoma"/>
            <family val="2"/>
          </rPr>
          <t>CE44:</t>
        </r>
        <r>
          <rPr>
            <sz val="8"/>
            <color indexed="81"/>
            <rFont val="Tahoma"/>
            <family val="2"/>
          </rPr>
          <t xml:space="preserve">
0.05 g /30 mL
(JSS 87-01, p5:23)</t>
        </r>
      </text>
    </comment>
    <comment ref="J4" authorId="0">
      <text>
        <r>
          <rPr>
            <b/>
            <sz val="8"/>
            <color indexed="81"/>
            <rFont val="Tahoma"/>
            <family val="2"/>
          </rPr>
          <t>CE44:</t>
        </r>
        <r>
          <rPr>
            <sz val="8"/>
            <color indexed="81"/>
            <rFont val="Tahoma"/>
            <family val="2"/>
          </rPr>
          <t xml:space="preserve">
0.2 g /30 mL</t>
        </r>
      </text>
    </comment>
    <comment ref="J5" authorId="0">
      <text>
        <r>
          <rPr>
            <b/>
            <sz val="8"/>
            <color indexed="81"/>
            <rFont val="Tahoma"/>
            <family val="2"/>
          </rPr>
          <t>CE44:</t>
        </r>
        <r>
          <rPr>
            <sz val="8"/>
            <color indexed="81"/>
            <rFont val="Tahoma"/>
            <family val="2"/>
          </rPr>
          <t xml:space="preserve">
1 g /~25 mL</t>
        </r>
      </text>
    </comment>
    <comment ref="J6" authorId="0">
      <text>
        <r>
          <rPr>
            <b/>
            <sz val="8"/>
            <color indexed="81"/>
            <rFont val="Tahoma"/>
            <family val="2"/>
          </rPr>
          <t>CE44:</t>
        </r>
        <r>
          <rPr>
            <sz val="8"/>
            <color indexed="81"/>
            <rFont val="Tahoma"/>
            <family val="2"/>
          </rPr>
          <t xml:space="preserve">
4 g /~30 mL</t>
        </r>
      </text>
    </comment>
    <comment ref="H7" authorId="0">
      <text>
        <r>
          <rPr>
            <b/>
            <sz val="8"/>
            <color indexed="81"/>
            <rFont val="Tahoma"/>
            <family val="2"/>
          </rPr>
          <t>CE44:</t>
        </r>
        <r>
          <rPr>
            <sz val="8"/>
            <color indexed="81"/>
            <rFont val="Tahoma"/>
            <family val="2"/>
          </rPr>
          <t xml:space="preserve">
1g/30mL</t>
        </r>
      </text>
    </comment>
    <comment ref="J7"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15" authorId="0">
      <text>
        <r>
          <rPr>
            <b/>
            <sz val="8"/>
            <color indexed="81"/>
            <rFont val="Tahoma"/>
            <family val="2"/>
          </rPr>
          <t>CE44:</t>
        </r>
        <r>
          <rPr>
            <sz val="8"/>
            <color indexed="81"/>
            <rFont val="Tahoma"/>
            <family val="2"/>
          </rPr>
          <t xml:space="preserve">
8g in 25 ml</t>
        </r>
      </text>
    </comment>
    <comment ref="H21" authorId="0">
      <text>
        <r>
          <rPr>
            <b/>
            <sz val="8"/>
            <color indexed="81"/>
            <rFont val="Tahoma"/>
            <family val="2"/>
          </rPr>
          <t>CE44:</t>
        </r>
        <r>
          <rPr>
            <sz val="8"/>
            <color indexed="81"/>
            <rFont val="Tahoma"/>
            <family val="2"/>
          </rPr>
          <t xml:space="preserve">
1g/25mL</t>
        </r>
      </text>
    </comment>
    <comment ref="A27" authorId="0">
      <text>
        <r>
          <rPr>
            <sz val="8"/>
            <color indexed="81"/>
            <rFont val="Tahoma"/>
            <family val="2"/>
          </rPr>
          <t xml:space="preserve">redundant items are shown in italics, but only in this NL(B) spreadsheet)
</t>
        </r>
      </text>
    </comment>
    <comment ref="F37" authorId="0">
      <text>
        <r>
          <rPr>
            <sz val="8"/>
            <color indexed="81"/>
            <rFont val="Tahoma"/>
            <family val="2"/>
          </rPr>
          <t xml:space="preserve">starting solution was pure H2O, no pre-conditioning
</t>
        </r>
      </text>
    </comment>
    <comment ref="J37" authorId="0">
      <text>
        <r>
          <rPr>
            <b/>
            <sz val="8"/>
            <color indexed="81"/>
            <rFont val="Tahoma"/>
            <family val="2"/>
          </rPr>
          <t>CE44:</t>
        </r>
        <r>
          <rPr>
            <sz val="8"/>
            <color indexed="81"/>
            <rFont val="Tahoma"/>
            <family val="2"/>
          </rPr>
          <t xml:space="preserve">
about 40 g compacted bentonite per 20 mL water</t>
        </r>
      </text>
    </comment>
    <comment ref="J38" authorId="0">
      <text>
        <r>
          <rPr>
            <b/>
            <sz val="8"/>
            <color indexed="81"/>
            <rFont val="Tahoma"/>
            <family val="2"/>
          </rPr>
          <t>CE44:</t>
        </r>
        <r>
          <rPr>
            <sz val="8"/>
            <color indexed="81"/>
            <rFont val="Tahoma"/>
            <family val="2"/>
          </rPr>
          <t xml:space="preserve">
about 4 g uncompacted bentonite per 30 mL water</t>
        </r>
      </text>
    </comment>
    <comment ref="H39" authorId="0">
      <text>
        <r>
          <rPr>
            <b/>
            <sz val="8"/>
            <color indexed="81"/>
            <rFont val="Tahoma"/>
            <family val="2"/>
          </rPr>
          <t>CE44:</t>
        </r>
        <r>
          <rPr>
            <sz val="8"/>
            <color indexed="81"/>
            <rFont val="Tahoma"/>
            <family val="2"/>
          </rPr>
          <t xml:space="preserve">
1g/30mL</t>
        </r>
      </text>
    </comment>
    <comment ref="J39"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0" authorId="0">
      <text>
        <r>
          <rPr>
            <b/>
            <sz val="8"/>
            <color indexed="81"/>
            <rFont val="Tahoma"/>
            <family val="2"/>
          </rPr>
          <t>CE44:</t>
        </r>
        <r>
          <rPr>
            <sz val="8"/>
            <color indexed="81"/>
            <rFont val="Tahoma"/>
            <family val="2"/>
          </rPr>
          <t xml:space="preserve">
1g/30mL</t>
        </r>
      </text>
    </comment>
    <comment ref="J40"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1"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 ref="V63" authorId="0">
      <text>
        <r>
          <rPr>
            <b/>
            <sz val="8"/>
            <color indexed="81"/>
            <rFont val="Tahoma"/>
            <family val="2"/>
          </rPr>
          <t>CE44:</t>
        </r>
        <r>
          <rPr>
            <sz val="8"/>
            <color indexed="81"/>
            <rFont val="Tahoma"/>
            <family val="2"/>
          </rPr>
          <t xml:space="preserve">
exact t=364d</t>
        </r>
      </text>
    </comment>
  </commentList>
</comments>
</file>

<file path=xl/comments2.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J3" authorId="0">
      <text>
        <r>
          <rPr>
            <b/>
            <sz val="8"/>
            <color indexed="81"/>
            <rFont val="Tahoma"/>
            <family val="2"/>
          </rPr>
          <t>CE44:</t>
        </r>
        <r>
          <rPr>
            <sz val="8"/>
            <color indexed="81"/>
            <rFont val="Tahoma"/>
            <family val="2"/>
          </rPr>
          <t xml:space="preserve">
0.05 g /30 mL
(JSS 87-01, p5:23)</t>
        </r>
      </text>
    </comment>
    <comment ref="J4" authorId="0">
      <text>
        <r>
          <rPr>
            <b/>
            <sz val="8"/>
            <color indexed="81"/>
            <rFont val="Tahoma"/>
            <family val="2"/>
          </rPr>
          <t>CE44:</t>
        </r>
        <r>
          <rPr>
            <sz val="8"/>
            <color indexed="81"/>
            <rFont val="Tahoma"/>
            <family val="2"/>
          </rPr>
          <t xml:space="preserve">
0.2 g /30 mL</t>
        </r>
      </text>
    </comment>
    <comment ref="J5" authorId="0">
      <text>
        <r>
          <rPr>
            <b/>
            <sz val="8"/>
            <color indexed="81"/>
            <rFont val="Tahoma"/>
            <family val="2"/>
          </rPr>
          <t>CE44:</t>
        </r>
        <r>
          <rPr>
            <sz val="8"/>
            <color indexed="81"/>
            <rFont val="Tahoma"/>
            <family val="2"/>
          </rPr>
          <t xml:space="preserve">
1 g /~25 mL</t>
        </r>
      </text>
    </comment>
    <comment ref="J6" authorId="0">
      <text>
        <r>
          <rPr>
            <b/>
            <sz val="8"/>
            <color indexed="81"/>
            <rFont val="Tahoma"/>
            <family val="2"/>
          </rPr>
          <t>CE44:</t>
        </r>
        <r>
          <rPr>
            <sz val="8"/>
            <color indexed="81"/>
            <rFont val="Tahoma"/>
            <family val="2"/>
          </rPr>
          <t xml:space="preserve">
4 g /~30 mL</t>
        </r>
      </text>
    </comment>
    <comment ref="H7" authorId="0">
      <text>
        <r>
          <rPr>
            <b/>
            <sz val="8"/>
            <color indexed="81"/>
            <rFont val="Tahoma"/>
            <family val="2"/>
          </rPr>
          <t>CE44:</t>
        </r>
        <r>
          <rPr>
            <sz val="8"/>
            <color indexed="81"/>
            <rFont val="Tahoma"/>
            <family val="2"/>
          </rPr>
          <t xml:space="preserve">
1g/30mL</t>
        </r>
      </text>
    </comment>
    <comment ref="J7"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15" authorId="0">
      <text>
        <r>
          <rPr>
            <b/>
            <sz val="8"/>
            <color indexed="81"/>
            <rFont val="Tahoma"/>
            <family val="2"/>
          </rPr>
          <t>CE44:</t>
        </r>
        <r>
          <rPr>
            <sz val="8"/>
            <color indexed="81"/>
            <rFont val="Tahoma"/>
            <family val="2"/>
          </rPr>
          <t xml:space="preserve">
8g in 25 ml</t>
        </r>
      </text>
    </comment>
    <comment ref="H21" authorId="0">
      <text>
        <r>
          <rPr>
            <b/>
            <sz val="8"/>
            <color indexed="81"/>
            <rFont val="Tahoma"/>
            <family val="2"/>
          </rPr>
          <t>CE44:</t>
        </r>
        <r>
          <rPr>
            <sz val="8"/>
            <color indexed="81"/>
            <rFont val="Tahoma"/>
            <family val="2"/>
          </rPr>
          <t xml:space="preserve">
1g/25mL</t>
        </r>
      </text>
    </comment>
    <comment ref="J22" authorId="0">
      <text>
        <r>
          <rPr>
            <sz val="8"/>
            <color indexed="81"/>
            <rFont val="Tahoma"/>
            <family val="2"/>
          </rPr>
          <t xml:space="preserve">exp. conducted at Studvik
</t>
        </r>
      </text>
    </comment>
    <comment ref="J23" authorId="0">
      <text>
        <r>
          <rPr>
            <sz val="8"/>
            <color indexed="81"/>
            <rFont val="Tahoma"/>
            <family val="2"/>
          </rPr>
          <t xml:space="preserve">exp. conducted at EIR
</t>
        </r>
      </text>
    </comment>
    <comment ref="A27" authorId="0">
      <text>
        <r>
          <rPr>
            <sz val="8"/>
            <color indexed="81"/>
            <rFont val="Tahoma"/>
            <family val="2"/>
          </rPr>
          <t xml:space="preserve">redundant items are shown in italics, but only in this NL(B) spreadsheet)
</t>
        </r>
      </text>
    </comment>
    <comment ref="F37" authorId="0">
      <text>
        <r>
          <rPr>
            <sz val="8"/>
            <color indexed="81"/>
            <rFont val="Tahoma"/>
            <family val="2"/>
          </rPr>
          <t xml:space="preserve">starting solution was pure H2O, no pre-conditioning
</t>
        </r>
      </text>
    </comment>
    <comment ref="J37" authorId="0">
      <text>
        <r>
          <rPr>
            <b/>
            <sz val="8"/>
            <color indexed="81"/>
            <rFont val="Tahoma"/>
            <family val="2"/>
          </rPr>
          <t>CE44:</t>
        </r>
        <r>
          <rPr>
            <sz val="8"/>
            <color indexed="81"/>
            <rFont val="Tahoma"/>
            <family val="2"/>
          </rPr>
          <t xml:space="preserve">
about 40 g compacted bentonite per 20 mL water</t>
        </r>
      </text>
    </comment>
    <comment ref="J38" authorId="0">
      <text>
        <r>
          <rPr>
            <b/>
            <sz val="8"/>
            <color indexed="81"/>
            <rFont val="Tahoma"/>
            <family val="2"/>
          </rPr>
          <t>CE44:</t>
        </r>
        <r>
          <rPr>
            <sz val="8"/>
            <color indexed="81"/>
            <rFont val="Tahoma"/>
            <family val="2"/>
          </rPr>
          <t xml:space="preserve">
about 4 g uncompacted bentonite per 30 mL water</t>
        </r>
      </text>
    </comment>
    <comment ref="H39" authorId="0">
      <text>
        <r>
          <rPr>
            <b/>
            <sz val="8"/>
            <color indexed="81"/>
            <rFont val="Tahoma"/>
            <family val="2"/>
          </rPr>
          <t>CE44:</t>
        </r>
        <r>
          <rPr>
            <sz val="8"/>
            <color indexed="81"/>
            <rFont val="Tahoma"/>
            <family val="2"/>
          </rPr>
          <t xml:space="preserve">
1g/30mL</t>
        </r>
      </text>
    </comment>
    <comment ref="J39"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0" authorId="0">
      <text>
        <r>
          <rPr>
            <b/>
            <sz val="8"/>
            <color indexed="81"/>
            <rFont val="Tahoma"/>
            <family val="2"/>
          </rPr>
          <t>CE44:</t>
        </r>
        <r>
          <rPr>
            <sz val="8"/>
            <color indexed="81"/>
            <rFont val="Tahoma"/>
            <family val="2"/>
          </rPr>
          <t xml:space="preserve">
1g/30mL</t>
        </r>
      </text>
    </comment>
    <comment ref="J40"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1"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 ref="V63" authorId="0">
      <text>
        <r>
          <rPr>
            <b/>
            <sz val="8"/>
            <color indexed="81"/>
            <rFont val="Tahoma"/>
            <family val="2"/>
          </rPr>
          <t>CE44:</t>
        </r>
        <r>
          <rPr>
            <sz val="8"/>
            <color indexed="81"/>
            <rFont val="Tahoma"/>
            <family val="2"/>
          </rPr>
          <t xml:space="preserve">
exact t=364d</t>
        </r>
      </text>
    </comment>
  </commentList>
</comments>
</file>

<file path=xl/comments3.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H3" authorId="0">
      <text>
        <r>
          <rPr>
            <b/>
            <sz val="8"/>
            <color indexed="81"/>
            <rFont val="Tahoma"/>
            <family val="2"/>
          </rPr>
          <t>CE44:</t>
        </r>
        <r>
          <rPr>
            <sz val="8"/>
            <color indexed="81"/>
            <rFont val="Tahoma"/>
            <family val="2"/>
          </rPr>
          <t xml:space="preserve">
0.001g/25mL</t>
        </r>
      </text>
    </comment>
    <comment ref="H4" authorId="0">
      <text>
        <r>
          <rPr>
            <b/>
            <sz val="8"/>
            <color indexed="81"/>
            <rFont val="Tahoma"/>
            <family val="2"/>
          </rPr>
          <t>CE44:</t>
        </r>
        <r>
          <rPr>
            <sz val="8"/>
            <color indexed="81"/>
            <rFont val="Tahoma"/>
            <family val="2"/>
          </rPr>
          <t xml:space="preserve">
0.001g/25mL</t>
        </r>
      </text>
    </comment>
    <comment ref="H5" authorId="0">
      <text>
        <r>
          <rPr>
            <b/>
            <sz val="8"/>
            <color indexed="81"/>
            <rFont val="Tahoma"/>
            <family val="2"/>
          </rPr>
          <t>CE44:</t>
        </r>
        <r>
          <rPr>
            <sz val="8"/>
            <color indexed="81"/>
            <rFont val="Tahoma"/>
            <family val="2"/>
          </rPr>
          <t xml:space="preserve">
0.001g/25mL</t>
        </r>
      </text>
    </comment>
    <comment ref="H6" authorId="0">
      <text>
        <r>
          <rPr>
            <b/>
            <sz val="8"/>
            <color indexed="81"/>
            <rFont val="Tahoma"/>
            <family val="2"/>
          </rPr>
          <t>CE44:</t>
        </r>
        <r>
          <rPr>
            <sz val="8"/>
            <color indexed="81"/>
            <rFont val="Tahoma"/>
            <family val="2"/>
          </rPr>
          <t xml:space="preserve">
0.001g/25mL</t>
        </r>
      </text>
    </comment>
    <comment ref="H7" authorId="0">
      <text>
        <r>
          <rPr>
            <b/>
            <sz val="8"/>
            <color indexed="81"/>
            <rFont val="Tahoma"/>
            <family val="2"/>
          </rPr>
          <t>CE44:</t>
        </r>
        <r>
          <rPr>
            <sz val="8"/>
            <color indexed="81"/>
            <rFont val="Tahoma"/>
            <family val="2"/>
          </rPr>
          <t xml:space="preserve">
0.001g/25mL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21" authorId="0">
      <text>
        <r>
          <rPr>
            <b/>
            <sz val="8"/>
            <color indexed="81"/>
            <rFont val="Tahoma"/>
            <family val="2"/>
          </rPr>
          <t>CE44:</t>
        </r>
        <r>
          <rPr>
            <sz val="8"/>
            <color indexed="81"/>
            <rFont val="Tahoma"/>
            <family val="2"/>
          </rPr>
          <t xml:space="preserve">
1g/25mL</t>
        </r>
      </text>
    </comment>
    <comment ref="H37" authorId="0">
      <text>
        <r>
          <rPr>
            <b/>
            <sz val="8"/>
            <color indexed="81"/>
            <rFont val="Tahoma"/>
            <family val="2"/>
          </rPr>
          <t>CE44:</t>
        </r>
        <r>
          <rPr>
            <sz val="8"/>
            <color indexed="81"/>
            <rFont val="Tahoma"/>
            <family val="2"/>
          </rPr>
          <t xml:space="preserve">
1g/25mL</t>
        </r>
      </text>
    </comment>
    <comment ref="H38" authorId="0">
      <text>
        <r>
          <rPr>
            <b/>
            <sz val="8"/>
            <color indexed="81"/>
            <rFont val="Tahoma"/>
            <family val="2"/>
          </rPr>
          <t>CE44:</t>
        </r>
        <r>
          <rPr>
            <sz val="8"/>
            <color indexed="81"/>
            <rFont val="Tahoma"/>
            <family val="2"/>
          </rPr>
          <t xml:space="preserve">
1g/25mL</t>
        </r>
      </text>
    </comment>
    <comment ref="H39" authorId="0">
      <text>
        <r>
          <rPr>
            <b/>
            <sz val="8"/>
            <color indexed="81"/>
            <rFont val="Tahoma"/>
            <family val="2"/>
          </rPr>
          <t>CE44:</t>
        </r>
        <r>
          <rPr>
            <sz val="8"/>
            <color indexed="81"/>
            <rFont val="Tahoma"/>
            <family val="2"/>
          </rPr>
          <t xml:space="preserve">
1g/25mL</t>
        </r>
      </text>
    </comment>
    <comment ref="H40" authorId="0">
      <text>
        <r>
          <rPr>
            <b/>
            <sz val="8"/>
            <color indexed="81"/>
            <rFont val="Tahoma"/>
            <family val="2"/>
          </rPr>
          <t>CE44:</t>
        </r>
        <r>
          <rPr>
            <sz val="8"/>
            <color indexed="81"/>
            <rFont val="Tahoma"/>
            <family val="2"/>
          </rPr>
          <t xml:space="preserve">
1g/25mL</t>
        </r>
      </text>
    </comment>
    <comment ref="H41" authorId="0">
      <text>
        <r>
          <rPr>
            <b/>
            <sz val="8"/>
            <color indexed="81"/>
            <rFont val="Tahoma"/>
            <family val="2"/>
          </rPr>
          <t>CE44:</t>
        </r>
        <r>
          <rPr>
            <sz val="8"/>
            <color indexed="81"/>
            <rFont val="Tahoma"/>
            <family val="2"/>
          </rPr>
          <t xml:space="preserve">
1g/25mL</t>
        </r>
      </text>
    </comment>
    <comment ref="H45"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W47" authorId="0">
      <text>
        <r>
          <rPr>
            <b/>
            <sz val="8"/>
            <color indexed="81"/>
            <rFont val="Tahoma"/>
            <family val="2"/>
          </rPr>
          <t>CE44:</t>
        </r>
        <r>
          <rPr>
            <sz val="8"/>
            <color indexed="81"/>
            <rFont val="Tahoma"/>
            <family val="2"/>
          </rPr>
          <t xml:space="preserve">
exact time= 548 days</t>
        </r>
      </text>
    </comment>
    <comment ref="W48" authorId="0">
      <text>
        <r>
          <rPr>
            <b/>
            <sz val="8"/>
            <color indexed="81"/>
            <rFont val="Tahoma"/>
            <family val="2"/>
          </rPr>
          <t>CE44:</t>
        </r>
        <r>
          <rPr>
            <sz val="8"/>
            <color indexed="81"/>
            <rFont val="Tahoma"/>
            <family val="2"/>
          </rPr>
          <t xml:space="preserve">
exact time= 548 days</t>
        </r>
      </text>
    </comment>
    <comment ref="W49" authorId="0">
      <text>
        <r>
          <rPr>
            <b/>
            <sz val="8"/>
            <color indexed="81"/>
            <rFont val="Tahoma"/>
            <family val="2"/>
          </rPr>
          <t>CE44:</t>
        </r>
        <r>
          <rPr>
            <sz val="8"/>
            <color indexed="81"/>
            <rFont val="Tahoma"/>
            <family val="2"/>
          </rPr>
          <t xml:space="preserve">
exact time= 548 days</t>
        </r>
      </text>
    </comment>
    <comment ref="W50" authorId="0">
      <text>
        <r>
          <rPr>
            <b/>
            <sz val="8"/>
            <color indexed="81"/>
            <rFont val="Tahoma"/>
            <family val="2"/>
          </rPr>
          <t>CE44:</t>
        </r>
        <r>
          <rPr>
            <sz val="8"/>
            <color indexed="81"/>
            <rFont val="Tahoma"/>
            <family val="2"/>
          </rPr>
          <t xml:space="preserve">
exact time= 548 days</t>
        </r>
      </text>
    </comment>
    <comment ref="W51" authorId="0">
      <text>
        <r>
          <rPr>
            <b/>
            <sz val="8"/>
            <color indexed="81"/>
            <rFont val="Tahoma"/>
            <family val="2"/>
          </rPr>
          <t>CE44:</t>
        </r>
        <r>
          <rPr>
            <sz val="8"/>
            <color indexed="81"/>
            <rFont val="Tahoma"/>
            <family val="2"/>
          </rPr>
          <t xml:space="preserve">
exact time= 548 days</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List>
</comments>
</file>

<file path=xl/comments4.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H3" authorId="0">
      <text>
        <r>
          <rPr>
            <b/>
            <sz val="8"/>
            <color indexed="81"/>
            <rFont val="Tahoma"/>
            <family val="2"/>
          </rPr>
          <t>CE44:</t>
        </r>
        <r>
          <rPr>
            <sz val="8"/>
            <color indexed="81"/>
            <rFont val="Tahoma"/>
            <family val="2"/>
          </rPr>
          <t xml:space="preserve">
0.001g/25mL</t>
        </r>
      </text>
    </comment>
    <comment ref="H4" authorId="0">
      <text>
        <r>
          <rPr>
            <b/>
            <sz val="8"/>
            <color indexed="81"/>
            <rFont val="Tahoma"/>
            <family val="2"/>
          </rPr>
          <t>CE44:</t>
        </r>
        <r>
          <rPr>
            <sz val="8"/>
            <color indexed="81"/>
            <rFont val="Tahoma"/>
            <family val="2"/>
          </rPr>
          <t xml:space="preserve">
0.001g/25mL</t>
        </r>
      </text>
    </comment>
    <comment ref="H5" authorId="0">
      <text>
        <r>
          <rPr>
            <b/>
            <sz val="8"/>
            <color indexed="81"/>
            <rFont val="Tahoma"/>
            <family val="2"/>
          </rPr>
          <t>CE44:</t>
        </r>
        <r>
          <rPr>
            <sz val="8"/>
            <color indexed="81"/>
            <rFont val="Tahoma"/>
            <family val="2"/>
          </rPr>
          <t xml:space="preserve">
0.001g/25mL</t>
        </r>
      </text>
    </comment>
    <comment ref="H6" authorId="0">
      <text>
        <r>
          <rPr>
            <b/>
            <sz val="8"/>
            <color indexed="81"/>
            <rFont val="Tahoma"/>
            <family val="2"/>
          </rPr>
          <t>CE44:</t>
        </r>
        <r>
          <rPr>
            <sz val="8"/>
            <color indexed="81"/>
            <rFont val="Tahoma"/>
            <family val="2"/>
          </rPr>
          <t xml:space="preserve">
0.001g/25mL</t>
        </r>
      </text>
    </comment>
    <comment ref="H7" authorId="0">
      <text>
        <r>
          <rPr>
            <b/>
            <sz val="8"/>
            <color indexed="81"/>
            <rFont val="Tahoma"/>
            <family val="2"/>
          </rPr>
          <t>CE44:</t>
        </r>
        <r>
          <rPr>
            <sz val="8"/>
            <color indexed="81"/>
            <rFont val="Tahoma"/>
            <family val="2"/>
          </rPr>
          <t xml:space="preserve">
0.001g/25mL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21" authorId="0">
      <text>
        <r>
          <rPr>
            <b/>
            <sz val="8"/>
            <color indexed="81"/>
            <rFont val="Tahoma"/>
            <family val="2"/>
          </rPr>
          <t>CE44:</t>
        </r>
        <r>
          <rPr>
            <sz val="8"/>
            <color indexed="81"/>
            <rFont val="Tahoma"/>
            <family val="2"/>
          </rPr>
          <t xml:space="preserve">
1g/25mL</t>
        </r>
      </text>
    </comment>
    <comment ref="H37" authorId="0">
      <text>
        <r>
          <rPr>
            <b/>
            <sz val="8"/>
            <color indexed="81"/>
            <rFont val="Tahoma"/>
            <family val="2"/>
          </rPr>
          <t>CE44:</t>
        </r>
        <r>
          <rPr>
            <sz val="8"/>
            <color indexed="81"/>
            <rFont val="Tahoma"/>
            <family val="2"/>
          </rPr>
          <t xml:space="preserve">
1g/25mL</t>
        </r>
      </text>
    </comment>
    <comment ref="H38" authorId="0">
      <text>
        <r>
          <rPr>
            <b/>
            <sz val="8"/>
            <color indexed="81"/>
            <rFont val="Tahoma"/>
            <family val="2"/>
          </rPr>
          <t>CE44:</t>
        </r>
        <r>
          <rPr>
            <sz val="8"/>
            <color indexed="81"/>
            <rFont val="Tahoma"/>
            <family val="2"/>
          </rPr>
          <t xml:space="preserve">
1g/25mL</t>
        </r>
      </text>
    </comment>
    <comment ref="H39" authorId="0">
      <text>
        <r>
          <rPr>
            <b/>
            <sz val="8"/>
            <color indexed="81"/>
            <rFont val="Tahoma"/>
            <family val="2"/>
          </rPr>
          <t>CE44:</t>
        </r>
        <r>
          <rPr>
            <sz val="8"/>
            <color indexed="81"/>
            <rFont val="Tahoma"/>
            <family val="2"/>
          </rPr>
          <t xml:space="preserve">
1g/25mL</t>
        </r>
      </text>
    </comment>
    <comment ref="H40" authorId="0">
      <text>
        <r>
          <rPr>
            <b/>
            <sz val="8"/>
            <color indexed="81"/>
            <rFont val="Tahoma"/>
            <family val="2"/>
          </rPr>
          <t>CE44:</t>
        </r>
        <r>
          <rPr>
            <sz val="8"/>
            <color indexed="81"/>
            <rFont val="Tahoma"/>
            <family val="2"/>
          </rPr>
          <t xml:space="preserve">
1g/25mL</t>
        </r>
      </text>
    </comment>
    <comment ref="H41" authorId="0">
      <text>
        <r>
          <rPr>
            <b/>
            <sz val="8"/>
            <color indexed="81"/>
            <rFont val="Tahoma"/>
            <family val="2"/>
          </rPr>
          <t>CE44:</t>
        </r>
        <r>
          <rPr>
            <sz val="8"/>
            <color indexed="81"/>
            <rFont val="Tahoma"/>
            <family val="2"/>
          </rPr>
          <t xml:space="preserve">
1g/25mL</t>
        </r>
      </text>
    </comment>
    <comment ref="H42" authorId="0">
      <text>
        <r>
          <rPr>
            <b/>
            <sz val="8"/>
            <color indexed="81"/>
            <rFont val="Tahoma"/>
            <family val="2"/>
          </rPr>
          <t>CE44:</t>
        </r>
        <r>
          <rPr>
            <sz val="8"/>
            <color indexed="81"/>
            <rFont val="Tahoma"/>
            <family val="2"/>
          </rPr>
          <t xml:space="preserve">
1g/25mL</t>
        </r>
      </text>
    </comment>
    <comment ref="H43" authorId="0">
      <text>
        <r>
          <rPr>
            <b/>
            <sz val="8"/>
            <color indexed="81"/>
            <rFont val="Tahoma"/>
            <family val="2"/>
          </rPr>
          <t>CE44:</t>
        </r>
        <r>
          <rPr>
            <sz val="8"/>
            <color indexed="81"/>
            <rFont val="Tahoma"/>
            <family val="2"/>
          </rPr>
          <t xml:space="preserve">
1g/25mL</t>
        </r>
      </text>
    </comment>
    <comment ref="H45"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List>
</comments>
</file>

<file path=xl/comments5.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H3" authorId="0">
      <text>
        <r>
          <rPr>
            <b/>
            <sz val="8"/>
            <color indexed="81"/>
            <rFont val="Tahoma"/>
            <family val="2"/>
          </rPr>
          <t>CE44:</t>
        </r>
        <r>
          <rPr>
            <sz val="8"/>
            <color indexed="81"/>
            <rFont val="Tahoma"/>
            <family val="2"/>
          </rPr>
          <t xml:space="preserve">
0.001g/25mL</t>
        </r>
      </text>
    </comment>
    <comment ref="H4" authorId="0">
      <text>
        <r>
          <rPr>
            <b/>
            <sz val="8"/>
            <color indexed="81"/>
            <rFont val="Tahoma"/>
            <family val="2"/>
          </rPr>
          <t>CE44:</t>
        </r>
        <r>
          <rPr>
            <sz val="8"/>
            <color indexed="81"/>
            <rFont val="Tahoma"/>
            <family val="2"/>
          </rPr>
          <t xml:space="preserve">
0.001g/25mL</t>
        </r>
      </text>
    </comment>
    <comment ref="H5" authorId="0">
      <text>
        <r>
          <rPr>
            <b/>
            <sz val="8"/>
            <color indexed="81"/>
            <rFont val="Tahoma"/>
            <family val="2"/>
          </rPr>
          <t>CE44:</t>
        </r>
        <r>
          <rPr>
            <sz val="8"/>
            <color indexed="81"/>
            <rFont val="Tahoma"/>
            <family val="2"/>
          </rPr>
          <t xml:space="preserve">
0.001g/25mL</t>
        </r>
      </text>
    </comment>
    <comment ref="H6" authorId="0">
      <text>
        <r>
          <rPr>
            <b/>
            <sz val="8"/>
            <color indexed="81"/>
            <rFont val="Tahoma"/>
            <family val="2"/>
          </rPr>
          <t>CE44:</t>
        </r>
        <r>
          <rPr>
            <sz val="8"/>
            <color indexed="81"/>
            <rFont val="Tahoma"/>
            <family val="2"/>
          </rPr>
          <t xml:space="preserve">
0.001g/25mL</t>
        </r>
      </text>
    </comment>
    <comment ref="H7" authorId="0">
      <text>
        <r>
          <rPr>
            <b/>
            <sz val="8"/>
            <color indexed="81"/>
            <rFont val="Tahoma"/>
            <family val="2"/>
          </rPr>
          <t>CE44:</t>
        </r>
        <r>
          <rPr>
            <sz val="8"/>
            <color indexed="81"/>
            <rFont val="Tahoma"/>
            <family val="2"/>
          </rPr>
          <t xml:space="preserve">
0.001g/25mL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21" authorId="0">
      <text>
        <r>
          <rPr>
            <b/>
            <sz val="8"/>
            <color indexed="81"/>
            <rFont val="Tahoma"/>
            <family val="2"/>
          </rPr>
          <t>CE44:</t>
        </r>
        <r>
          <rPr>
            <sz val="8"/>
            <color indexed="81"/>
            <rFont val="Tahoma"/>
            <family val="2"/>
          </rPr>
          <t xml:space="preserve">
1g/25mL</t>
        </r>
      </text>
    </comment>
    <comment ref="H37" authorId="0">
      <text>
        <r>
          <rPr>
            <b/>
            <sz val="8"/>
            <color indexed="81"/>
            <rFont val="Tahoma"/>
            <family val="2"/>
          </rPr>
          <t>CE44:</t>
        </r>
        <r>
          <rPr>
            <sz val="8"/>
            <color indexed="81"/>
            <rFont val="Tahoma"/>
            <family val="2"/>
          </rPr>
          <t xml:space="preserve">
1g/25mL</t>
        </r>
      </text>
    </comment>
    <comment ref="H38" authorId="0">
      <text>
        <r>
          <rPr>
            <b/>
            <sz val="8"/>
            <color indexed="81"/>
            <rFont val="Tahoma"/>
            <family val="2"/>
          </rPr>
          <t>CE44:</t>
        </r>
        <r>
          <rPr>
            <sz val="8"/>
            <color indexed="81"/>
            <rFont val="Tahoma"/>
            <family val="2"/>
          </rPr>
          <t xml:space="preserve">
1g/25mL</t>
        </r>
      </text>
    </comment>
    <comment ref="H39" authorId="0">
      <text>
        <r>
          <rPr>
            <b/>
            <sz val="8"/>
            <color indexed="81"/>
            <rFont val="Tahoma"/>
            <family val="2"/>
          </rPr>
          <t>CE44:</t>
        </r>
        <r>
          <rPr>
            <sz val="8"/>
            <color indexed="81"/>
            <rFont val="Tahoma"/>
            <family val="2"/>
          </rPr>
          <t xml:space="preserve">
1g/25mL</t>
        </r>
      </text>
    </comment>
    <comment ref="H40" authorId="0">
      <text>
        <r>
          <rPr>
            <b/>
            <sz val="8"/>
            <color indexed="81"/>
            <rFont val="Tahoma"/>
            <family val="2"/>
          </rPr>
          <t>CE44:</t>
        </r>
        <r>
          <rPr>
            <sz val="8"/>
            <color indexed="81"/>
            <rFont val="Tahoma"/>
            <family val="2"/>
          </rPr>
          <t xml:space="preserve">
1g/25mL</t>
        </r>
      </text>
    </comment>
    <comment ref="H41" authorId="0">
      <text>
        <r>
          <rPr>
            <b/>
            <sz val="8"/>
            <color indexed="81"/>
            <rFont val="Tahoma"/>
            <family val="2"/>
          </rPr>
          <t>CE44:</t>
        </r>
        <r>
          <rPr>
            <sz val="8"/>
            <color indexed="81"/>
            <rFont val="Tahoma"/>
            <family val="2"/>
          </rPr>
          <t xml:space="preserve">
1g/25mL</t>
        </r>
      </text>
    </comment>
    <comment ref="H42" authorId="0">
      <text>
        <r>
          <rPr>
            <b/>
            <sz val="8"/>
            <color indexed="81"/>
            <rFont val="Tahoma"/>
            <family val="2"/>
          </rPr>
          <t>CE44:</t>
        </r>
        <r>
          <rPr>
            <sz val="8"/>
            <color indexed="81"/>
            <rFont val="Tahoma"/>
            <family val="2"/>
          </rPr>
          <t xml:space="preserve">
1g/25mL</t>
        </r>
      </text>
    </comment>
    <comment ref="H45"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 ref="H56" authorId="0">
      <text>
        <r>
          <rPr>
            <b/>
            <sz val="8"/>
            <color indexed="81"/>
            <rFont val="Tahoma"/>
            <family val="2"/>
          </rPr>
          <t>CE44:</t>
        </r>
        <r>
          <rPr>
            <sz val="8"/>
            <color indexed="81"/>
            <rFont val="Tahoma"/>
            <family val="2"/>
          </rPr>
          <t xml:space="preserve">
0.1g/25mL</t>
        </r>
      </text>
    </comment>
    <comment ref="H57" authorId="0">
      <text>
        <r>
          <rPr>
            <b/>
            <sz val="8"/>
            <color indexed="81"/>
            <rFont val="Tahoma"/>
            <family val="2"/>
          </rPr>
          <t>CE44:</t>
        </r>
        <r>
          <rPr>
            <sz val="8"/>
            <color indexed="81"/>
            <rFont val="Tahoma"/>
            <family val="2"/>
          </rPr>
          <t xml:space="preserve">
0.1g/25mL</t>
        </r>
      </text>
    </comment>
    <comment ref="H58" authorId="0">
      <text>
        <r>
          <rPr>
            <b/>
            <sz val="8"/>
            <color indexed="81"/>
            <rFont val="Tahoma"/>
            <family val="2"/>
          </rPr>
          <t>CE44:</t>
        </r>
        <r>
          <rPr>
            <sz val="8"/>
            <color indexed="81"/>
            <rFont val="Tahoma"/>
            <family val="2"/>
          </rPr>
          <t xml:space="preserve">
0.1g/25mL</t>
        </r>
      </text>
    </comment>
    <comment ref="H59" authorId="0">
      <text>
        <r>
          <rPr>
            <b/>
            <sz val="8"/>
            <color indexed="81"/>
            <rFont val="Tahoma"/>
            <family val="2"/>
          </rPr>
          <t>CE44:</t>
        </r>
        <r>
          <rPr>
            <sz val="8"/>
            <color indexed="81"/>
            <rFont val="Tahoma"/>
            <family val="2"/>
          </rPr>
          <t xml:space="preserve">
0.1g/25mL</t>
        </r>
      </text>
    </comment>
    <comment ref="H60" authorId="0">
      <text>
        <r>
          <rPr>
            <b/>
            <sz val="8"/>
            <color indexed="81"/>
            <rFont val="Tahoma"/>
            <family val="2"/>
          </rPr>
          <t>CE44:</t>
        </r>
        <r>
          <rPr>
            <sz val="8"/>
            <color indexed="81"/>
            <rFont val="Tahoma"/>
            <family val="2"/>
          </rPr>
          <t xml:space="preserve">
0.1g/25mL</t>
        </r>
      </text>
    </comment>
    <comment ref="H61" authorId="0">
      <text>
        <r>
          <rPr>
            <b/>
            <sz val="8"/>
            <color indexed="81"/>
            <rFont val="Tahoma"/>
            <family val="2"/>
          </rPr>
          <t>CE44:</t>
        </r>
        <r>
          <rPr>
            <sz val="8"/>
            <color indexed="81"/>
            <rFont val="Tahoma"/>
            <family val="2"/>
          </rPr>
          <t xml:space="preserve">
0.1g/25mL</t>
        </r>
      </text>
    </comment>
    <comment ref="H65" authorId="0">
      <text>
        <r>
          <rPr>
            <b/>
            <sz val="8"/>
            <color indexed="81"/>
            <rFont val="Tahoma"/>
            <family val="2"/>
          </rPr>
          <t>CE44:</t>
        </r>
        <r>
          <rPr>
            <sz val="8"/>
            <color indexed="81"/>
            <rFont val="Tahoma"/>
            <family val="2"/>
          </rPr>
          <t xml:space="preserve">
0.1g/25mL</t>
        </r>
      </text>
    </comment>
  </commentList>
</comments>
</file>

<file path=xl/comments6.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H3" authorId="0">
      <text>
        <r>
          <rPr>
            <b/>
            <sz val="8"/>
            <color indexed="81"/>
            <rFont val="Tahoma"/>
            <family val="2"/>
          </rPr>
          <t>CE44:</t>
        </r>
        <r>
          <rPr>
            <sz val="8"/>
            <color indexed="81"/>
            <rFont val="Tahoma"/>
            <family val="2"/>
          </rPr>
          <t xml:space="preserve">
0.001g/25mL</t>
        </r>
      </text>
    </comment>
    <comment ref="H4" authorId="0">
      <text>
        <r>
          <rPr>
            <b/>
            <sz val="8"/>
            <color indexed="81"/>
            <rFont val="Tahoma"/>
            <family val="2"/>
          </rPr>
          <t>CE44:</t>
        </r>
        <r>
          <rPr>
            <sz val="8"/>
            <color indexed="81"/>
            <rFont val="Tahoma"/>
            <family val="2"/>
          </rPr>
          <t xml:space="preserve">
0.001g/25mL</t>
        </r>
      </text>
    </comment>
    <comment ref="H5" authorId="0">
      <text>
        <r>
          <rPr>
            <b/>
            <sz val="8"/>
            <color indexed="81"/>
            <rFont val="Tahoma"/>
            <family val="2"/>
          </rPr>
          <t>CE44:</t>
        </r>
        <r>
          <rPr>
            <sz val="8"/>
            <color indexed="81"/>
            <rFont val="Tahoma"/>
            <family val="2"/>
          </rPr>
          <t xml:space="preserve">
0.001g/25mL</t>
        </r>
      </text>
    </comment>
    <comment ref="H6" authorId="0">
      <text>
        <r>
          <rPr>
            <b/>
            <sz val="8"/>
            <color indexed="81"/>
            <rFont val="Tahoma"/>
            <family val="2"/>
          </rPr>
          <t>CE44:</t>
        </r>
        <r>
          <rPr>
            <sz val="8"/>
            <color indexed="81"/>
            <rFont val="Tahoma"/>
            <family val="2"/>
          </rPr>
          <t xml:space="preserve">
0.001g/25mL</t>
        </r>
      </text>
    </comment>
    <comment ref="H7" authorId="0">
      <text>
        <r>
          <rPr>
            <b/>
            <sz val="8"/>
            <color indexed="81"/>
            <rFont val="Tahoma"/>
            <family val="2"/>
          </rPr>
          <t>CE44:</t>
        </r>
        <r>
          <rPr>
            <sz val="8"/>
            <color indexed="81"/>
            <rFont val="Tahoma"/>
            <family val="2"/>
          </rPr>
          <t xml:space="preserve">
0.001g/25mL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W13" authorId="0">
      <text>
        <r>
          <rPr>
            <b/>
            <sz val="8"/>
            <color indexed="81"/>
            <rFont val="Tahoma"/>
            <family val="2"/>
          </rPr>
          <t>CE44:</t>
        </r>
        <r>
          <rPr>
            <sz val="8"/>
            <color indexed="81"/>
            <rFont val="Tahoma"/>
            <family val="2"/>
          </rPr>
          <t xml:space="preserve">
not sure:this value was typed as -194 in original table</t>
        </r>
      </text>
    </comment>
    <comment ref="H21" authorId="0">
      <text>
        <r>
          <rPr>
            <b/>
            <sz val="8"/>
            <color indexed="81"/>
            <rFont val="Tahoma"/>
            <family val="2"/>
          </rPr>
          <t>CE44:</t>
        </r>
        <r>
          <rPr>
            <sz val="8"/>
            <color indexed="81"/>
            <rFont val="Tahoma"/>
            <family val="2"/>
          </rPr>
          <t xml:space="preserve">
1g/25mL</t>
        </r>
      </text>
    </comment>
    <comment ref="B28" authorId="0">
      <text>
        <r>
          <rPr>
            <b/>
            <sz val="8"/>
            <color indexed="81"/>
            <rFont val="Tahoma"/>
            <family val="2"/>
          </rPr>
          <t>CE44:</t>
        </r>
        <r>
          <rPr>
            <sz val="8"/>
            <color indexed="81"/>
            <rFont val="Tahoma"/>
            <family val="2"/>
          </rPr>
          <t xml:space="preserve">
WL was not measured in this exp.</t>
        </r>
      </text>
    </comment>
    <comment ref="H37" authorId="0">
      <text>
        <r>
          <rPr>
            <b/>
            <sz val="8"/>
            <color indexed="81"/>
            <rFont val="Tahoma"/>
            <family val="2"/>
          </rPr>
          <t>CE44:</t>
        </r>
        <r>
          <rPr>
            <sz val="8"/>
            <color indexed="81"/>
            <rFont val="Tahoma"/>
            <family val="2"/>
          </rPr>
          <t xml:space="preserve">
1g/25mL</t>
        </r>
      </text>
    </comment>
    <comment ref="H38" authorId="0">
      <text>
        <r>
          <rPr>
            <b/>
            <sz val="8"/>
            <color indexed="81"/>
            <rFont val="Tahoma"/>
            <family val="2"/>
          </rPr>
          <t>CE44:</t>
        </r>
        <r>
          <rPr>
            <sz val="8"/>
            <color indexed="81"/>
            <rFont val="Tahoma"/>
            <family val="2"/>
          </rPr>
          <t xml:space="preserve">
1g/25mL</t>
        </r>
      </text>
    </comment>
    <comment ref="H39" authorId="0">
      <text>
        <r>
          <rPr>
            <b/>
            <sz val="8"/>
            <color indexed="81"/>
            <rFont val="Tahoma"/>
            <family val="2"/>
          </rPr>
          <t>CE44:</t>
        </r>
        <r>
          <rPr>
            <sz val="8"/>
            <color indexed="81"/>
            <rFont val="Tahoma"/>
            <family val="2"/>
          </rPr>
          <t xml:space="preserve">
1g/25mL</t>
        </r>
      </text>
    </comment>
    <comment ref="H40" authorId="0">
      <text>
        <r>
          <rPr>
            <b/>
            <sz val="8"/>
            <color indexed="81"/>
            <rFont val="Tahoma"/>
            <family val="2"/>
          </rPr>
          <t>CE44:</t>
        </r>
        <r>
          <rPr>
            <sz val="8"/>
            <color indexed="81"/>
            <rFont val="Tahoma"/>
            <family val="2"/>
          </rPr>
          <t xml:space="preserve">
1g/25mL</t>
        </r>
      </text>
    </comment>
    <comment ref="H41" authorId="0">
      <text>
        <r>
          <rPr>
            <b/>
            <sz val="8"/>
            <color indexed="81"/>
            <rFont val="Tahoma"/>
            <family val="2"/>
          </rPr>
          <t>CE44:</t>
        </r>
        <r>
          <rPr>
            <sz val="8"/>
            <color indexed="81"/>
            <rFont val="Tahoma"/>
            <family val="2"/>
          </rPr>
          <t xml:space="preserve">
1g/25mL</t>
        </r>
      </text>
    </comment>
    <comment ref="H42" authorId="0">
      <text>
        <r>
          <rPr>
            <b/>
            <sz val="8"/>
            <color indexed="81"/>
            <rFont val="Tahoma"/>
            <family val="2"/>
          </rPr>
          <t>CE44:</t>
        </r>
        <r>
          <rPr>
            <sz val="8"/>
            <color indexed="81"/>
            <rFont val="Tahoma"/>
            <family val="2"/>
          </rPr>
          <t xml:space="preserve">
1g/25mL</t>
        </r>
      </text>
    </comment>
    <comment ref="B44" authorId="0">
      <text>
        <r>
          <rPr>
            <b/>
            <sz val="8"/>
            <color indexed="81"/>
            <rFont val="Tahoma"/>
            <family val="2"/>
          </rPr>
          <t>CE44:</t>
        </r>
        <r>
          <rPr>
            <sz val="8"/>
            <color indexed="81"/>
            <rFont val="Tahoma"/>
            <family val="2"/>
          </rPr>
          <t xml:space="preserve">
WL was not measured in this exp.</t>
        </r>
      </text>
    </comment>
    <comment ref="H45"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B47" authorId="0">
      <text>
        <r>
          <rPr>
            <b/>
            <sz val="8"/>
            <color indexed="81"/>
            <rFont val="Tahoma"/>
            <family val="2"/>
          </rPr>
          <t>CE44:</t>
        </r>
        <r>
          <rPr>
            <sz val="8"/>
            <color indexed="81"/>
            <rFont val="Tahoma"/>
            <family val="2"/>
          </rPr>
          <t xml:space="preserve">
not determined for this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 ref="AI215" authorId="0">
      <text>
        <r>
          <rPr>
            <sz val="8"/>
            <color indexed="81"/>
            <rFont val="Tahoma"/>
            <family val="2"/>
          </rPr>
          <t xml:space="preserve">A= pure water
B= MX80 bentonite water
C= MCC Si water
J = Allard water
K = air-saturated water
</t>
        </r>
      </text>
    </comment>
    <comment ref="AJ215" authorId="0">
      <text>
        <r>
          <rPr>
            <sz val="8"/>
            <color indexed="81"/>
            <rFont val="Tahoma"/>
            <family val="2"/>
          </rPr>
          <t xml:space="preserve">mgn=magnetite
feoh=goehtite
ben=bentonite MX80
</t>
        </r>
      </text>
    </comment>
    <comment ref="AK216" authorId="0">
      <text>
        <r>
          <rPr>
            <b/>
            <sz val="8"/>
            <color indexed="81"/>
            <rFont val="Tahoma"/>
            <family val="2"/>
          </rPr>
          <t>CE44:</t>
        </r>
        <r>
          <rPr>
            <sz val="8"/>
            <color indexed="81"/>
            <rFont val="Tahoma"/>
            <family val="2"/>
          </rPr>
          <t xml:space="preserve">
0.001g/25mL</t>
        </r>
      </text>
    </comment>
    <comment ref="AK217" authorId="0">
      <text>
        <r>
          <rPr>
            <b/>
            <sz val="8"/>
            <color indexed="81"/>
            <rFont val="Tahoma"/>
            <family val="2"/>
          </rPr>
          <t>CE44:</t>
        </r>
        <r>
          <rPr>
            <sz val="8"/>
            <color indexed="81"/>
            <rFont val="Tahoma"/>
            <family val="2"/>
          </rPr>
          <t xml:space="preserve">
0.01g/25mL</t>
        </r>
      </text>
    </comment>
    <comment ref="AJ218" authorId="0">
      <text>
        <r>
          <rPr>
            <b/>
            <sz val="8"/>
            <color indexed="81"/>
            <rFont val="Tahoma"/>
            <family val="2"/>
          </rPr>
          <t>CE44:</t>
        </r>
        <r>
          <rPr>
            <sz val="8"/>
            <color indexed="81"/>
            <rFont val="Tahoma"/>
            <family val="2"/>
          </rPr>
          <t xml:space="preserve">
commercial magnetite</t>
        </r>
      </text>
    </comment>
    <comment ref="AK218" authorId="0">
      <text>
        <r>
          <rPr>
            <b/>
            <sz val="8"/>
            <color indexed="81"/>
            <rFont val="Tahoma"/>
            <family val="2"/>
          </rPr>
          <t>CE44:</t>
        </r>
        <r>
          <rPr>
            <sz val="8"/>
            <color indexed="81"/>
            <rFont val="Tahoma"/>
            <family val="2"/>
          </rPr>
          <t xml:space="preserve">
0.1g/25mL</t>
        </r>
      </text>
    </comment>
    <comment ref="AK219" authorId="0">
      <text>
        <r>
          <rPr>
            <b/>
            <sz val="8"/>
            <color indexed="81"/>
            <rFont val="Tahoma"/>
            <family val="2"/>
          </rPr>
          <t>CE44:</t>
        </r>
        <r>
          <rPr>
            <sz val="8"/>
            <color indexed="81"/>
            <rFont val="Tahoma"/>
            <family val="2"/>
          </rPr>
          <t xml:space="preserve">
0.1g/25mL</t>
        </r>
      </text>
    </comment>
    <comment ref="AJ220" authorId="0">
      <text>
        <r>
          <rPr>
            <b/>
            <sz val="8"/>
            <color indexed="81"/>
            <rFont val="Tahoma"/>
            <family val="2"/>
          </rPr>
          <t>CE44:</t>
        </r>
        <r>
          <rPr>
            <sz val="8"/>
            <color indexed="81"/>
            <rFont val="Tahoma"/>
            <family val="2"/>
          </rPr>
          <t xml:space="preserve">
commercial magnetite</t>
        </r>
      </text>
    </comment>
    <comment ref="AK220" authorId="0">
      <text>
        <r>
          <rPr>
            <b/>
            <sz val="8"/>
            <color indexed="81"/>
            <rFont val="Tahoma"/>
            <family val="2"/>
          </rPr>
          <t>CE44:</t>
        </r>
        <r>
          <rPr>
            <sz val="8"/>
            <color indexed="81"/>
            <rFont val="Tahoma"/>
            <family val="2"/>
          </rPr>
          <t xml:space="preserve">
1g/25mL</t>
        </r>
      </text>
    </comment>
    <comment ref="AK221" authorId="0">
      <text>
        <r>
          <rPr>
            <b/>
            <sz val="8"/>
            <color indexed="81"/>
            <rFont val="Tahoma"/>
            <family val="2"/>
          </rPr>
          <t>CE44:</t>
        </r>
        <r>
          <rPr>
            <sz val="8"/>
            <color indexed="81"/>
            <rFont val="Tahoma"/>
            <family val="2"/>
          </rPr>
          <t xml:space="preserve">
1g/25mL</t>
        </r>
      </text>
    </comment>
    <comment ref="AK222" authorId="0">
      <text>
        <r>
          <rPr>
            <b/>
            <sz val="8"/>
            <color indexed="81"/>
            <rFont val="Tahoma"/>
            <family val="2"/>
          </rPr>
          <t>CE44:</t>
        </r>
        <r>
          <rPr>
            <sz val="8"/>
            <color indexed="81"/>
            <rFont val="Tahoma"/>
            <family val="2"/>
          </rPr>
          <t xml:space="preserve">
1g/25mL</t>
        </r>
      </text>
    </comment>
    <comment ref="AK224" authorId="0">
      <text>
        <r>
          <rPr>
            <b/>
            <sz val="8"/>
            <color indexed="81"/>
            <rFont val="Tahoma"/>
            <family val="2"/>
          </rPr>
          <t>CE44:</t>
        </r>
        <r>
          <rPr>
            <sz val="8"/>
            <color indexed="81"/>
            <rFont val="Tahoma"/>
            <family val="2"/>
          </rPr>
          <t xml:space="preserve">
1g/25mL</t>
        </r>
      </text>
    </comment>
    <comment ref="AK226" authorId="0">
      <text>
        <r>
          <rPr>
            <b/>
            <sz val="8"/>
            <color indexed="81"/>
            <rFont val="Tahoma"/>
            <family val="2"/>
          </rPr>
          <t>CE44:</t>
        </r>
        <r>
          <rPr>
            <sz val="8"/>
            <color indexed="81"/>
            <rFont val="Tahoma"/>
            <family val="2"/>
          </rPr>
          <t xml:space="preserve">
1g/25mL</t>
        </r>
      </text>
    </comment>
    <comment ref="AD227" authorId="0">
      <text>
        <r>
          <rPr>
            <b/>
            <sz val="8"/>
            <color indexed="81"/>
            <rFont val="Tahoma"/>
            <family val="2"/>
          </rPr>
          <t>CE44:</t>
        </r>
        <r>
          <rPr>
            <sz val="8"/>
            <color indexed="81"/>
            <rFont val="Tahoma"/>
            <family val="2"/>
          </rPr>
          <t xml:space="preserve">
long-term PSI exp.</t>
        </r>
      </text>
    </comment>
    <comment ref="AK232" authorId="0">
      <text>
        <r>
          <rPr>
            <b/>
            <sz val="8"/>
            <color indexed="81"/>
            <rFont val="Tahoma"/>
            <family val="2"/>
          </rPr>
          <t>CE44:</t>
        </r>
        <r>
          <rPr>
            <sz val="8"/>
            <color indexed="81"/>
            <rFont val="Tahoma"/>
            <family val="2"/>
          </rPr>
          <t xml:space="preserve">
1g/25mL</t>
        </r>
      </text>
    </comment>
    <comment ref="AK233" authorId="0">
      <text>
        <r>
          <rPr>
            <b/>
            <sz val="8"/>
            <color indexed="81"/>
            <rFont val="Tahoma"/>
            <family val="2"/>
          </rPr>
          <t>CE44:</t>
        </r>
        <r>
          <rPr>
            <sz val="8"/>
            <color indexed="81"/>
            <rFont val="Tahoma"/>
            <family val="2"/>
          </rPr>
          <t xml:space="preserve">
0.1g/25mL</t>
        </r>
      </text>
    </comment>
    <comment ref="AK234" authorId="0">
      <text>
        <r>
          <rPr>
            <b/>
            <sz val="8"/>
            <color indexed="81"/>
            <rFont val="Tahoma"/>
            <family val="2"/>
          </rPr>
          <t>CE44:</t>
        </r>
        <r>
          <rPr>
            <sz val="8"/>
            <color indexed="81"/>
            <rFont val="Tahoma"/>
            <family val="2"/>
          </rPr>
          <t xml:space="preserve">
1g/25mL</t>
        </r>
      </text>
    </comment>
    <comment ref="AK235" authorId="0">
      <text>
        <r>
          <rPr>
            <b/>
            <sz val="8"/>
            <color indexed="81"/>
            <rFont val="Tahoma"/>
            <family val="2"/>
          </rPr>
          <t>CE44:</t>
        </r>
        <r>
          <rPr>
            <sz val="8"/>
            <color indexed="81"/>
            <rFont val="Tahoma"/>
            <family val="2"/>
          </rPr>
          <t xml:space="preserve">
0.1g/25mL</t>
        </r>
      </text>
    </comment>
  </commentList>
</comments>
</file>

<file path=xl/comments7.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H7" authorId="0">
      <text>
        <r>
          <rPr>
            <b/>
            <sz val="8"/>
            <color indexed="81"/>
            <rFont val="Tahoma"/>
            <family val="2"/>
          </rPr>
          <t>CE44:</t>
        </r>
        <r>
          <rPr>
            <sz val="8"/>
            <color indexed="81"/>
            <rFont val="Tahoma"/>
            <family val="2"/>
          </rPr>
          <t xml:space="preserve">
0.001g/25mL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21" authorId="0">
      <text>
        <r>
          <rPr>
            <b/>
            <sz val="8"/>
            <color indexed="81"/>
            <rFont val="Tahoma"/>
            <family val="2"/>
          </rPr>
          <t>CE44:</t>
        </r>
        <r>
          <rPr>
            <sz val="8"/>
            <color indexed="81"/>
            <rFont val="Tahoma"/>
            <family val="2"/>
          </rPr>
          <t xml:space="preserve">
1g/25mL</t>
        </r>
      </text>
    </comment>
    <comment ref="H37" authorId="0">
      <text>
        <r>
          <rPr>
            <b/>
            <sz val="8"/>
            <color indexed="81"/>
            <rFont val="Tahoma"/>
            <family val="2"/>
          </rPr>
          <t>CE44:</t>
        </r>
        <r>
          <rPr>
            <sz val="8"/>
            <color indexed="81"/>
            <rFont val="Tahoma"/>
            <family val="2"/>
          </rPr>
          <t xml:space="preserve">
1g/25mL</t>
        </r>
      </text>
    </comment>
    <comment ref="H38" authorId="0">
      <text>
        <r>
          <rPr>
            <b/>
            <sz val="8"/>
            <color indexed="81"/>
            <rFont val="Tahoma"/>
            <family val="2"/>
          </rPr>
          <t>CE44:</t>
        </r>
        <r>
          <rPr>
            <sz val="8"/>
            <color indexed="81"/>
            <rFont val="Tahoma"/>
            <family val="2"/>
          </rPr>
          <t xml:space="preserve">
1g/25mL</t>
        </r>
      </text>
    </comment>
    <comment ref="H39" authorId="0">
      <text>
        <r>
          <rPr>
            <b/>
            <sz val="8"/>
            <color indexed="81"/>
            <rFont val="Tahoma"/>
            <family val="2"/>
          </rPr>
          <t>CE44:</t>
        </r>
        <r>
          <rPr>
            <sz val="8"/>
            <color indexed="81"/>
            <rFont val="Tahoma"/>
            <family val="2"/>
          </rPr>
          <t xml:space="preserve">
1g/25mL</t>
        </r>
      </text>
    </comment>
    <comment ref="H40" authorId="0">
      <text>
        <r>
          <rPr>
            <b/>
            <sz val="8"/>
            <color indexed="81"/>
            <rFont val="Tahoma"/>
            <family val="2"/>
          </rPr>
          <t>CE44:</t>
        </r>
        <r>
          <rPr>
            <sz val="8"/>
            <color indexed="81"/>
            <rFont val="Tahoma"/>
            <family val="2"/>
          </rPr>
          <t xml:space="preserve">
1g/25mL</t>
        </r>
      </text>
    </comment>
    <comment ref="H41" authorId="0">
      <text>
        <r>
          <rPr>
            <b/>
            <sz val="8"/>
            <color indexed="81"/>
            <rFont val="Tahoma"/>
            <family val="2"/>
          </rPr>
          <t>CE44:</t>
        </r>
        <r>
          <rPr>
            <sz val="8"/>
            <color indexed="81"/>
            <rFont val="Tahoma"/>
            <family val="2"/>
          </rPr>
          <t xml:space="preserve">
1g/25mL</t>
        </r>
      </text>
    </comment>
    <comment ref="H42" authorId="0">
      <text>
        <r>
          <rPr>
            <b/>
            <sz val="8"/>
            <color indexed="81"/>
            <rFont val="Tahoma"/>
            <family val="2"/>
          </rPr>
          <t>CE44:</t>
        </r>
        <r>
          <rPr>
            <sz val="8"/>
            <color indexed="81"/>
            <rFont val="Tahoma"/>
            <family val="2"/>
          </rPr>
          <t xml:space="preserve">
1g/25mL</t>
        </r>
      </text>
    </comment>
    <comment ref="H45"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N47" authorId="0">
      <text>
        <r>
          <rPr>
            <b/>
            <sz val="8"/>
            <color indexed="81"/>
            <rFont val="Tahoma"/>
            <family val="2"/>
          </rPr>
          <t>CE44:</t>
        </r>
        <r>
          <rPr>
            <sz val="8"/>
            <color indexed="81"/>
            <rFont val="Tahoma"/>
            <family val="2"/>
          </rPr>
          <t xml:space="preserve">
value measured after 5 y assumed for all times</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 ref="AK233" authorId="0">
      <text>
        <r>
          <rPr>
            <b/>
            <sz val="8"/>
            <color indexed="81"/>
            <rFont val="Tahoma"/>
            <family val="2"/>
          </rPr>
          <t>CE44:</t>
        </r>
        <r>
          <rPr>
            <sz val="8"/>
            <color indexed="81"/>
            <rFont val="Tahoma"/>
            <family val="2"/>
          </rPr>
          <t xml:space="preserve">
0.1g/25mL</t>
        </r>
      </text>
    </comment>
    <comment ref="AK234" authorId="0">
      <text>
        <r>
          <rPr>
            <b/>
            <sz val="8"/>
            <color indexed="81"/>
            <rFont val="Tahoma"/>
            <family val="2"/>
          </rPr>
          <t>CE44:</t>
        </r>
        <r>
          <rPr>
            <sz val="8"/>
            <color indexed="81"/>
            <rFont val="Tahoma"/>
            <family val="2"/>
          </rPr>
          <t xml:space="preserve">
1g/25mL</t>
        </r>
      </text>
    </comment>
    <comment ref="AK235" authorId="0">
      <text>
        <r>
          <rPr>
            <b/>
            <sz val="8"/>
            <color indexed="81"/>
            <rFont val="Tahoma"/>
            <family val="2"/>
          </rPr>
          <t>CE44:</t>
        </r>
        <r>
          <rPr>
            <sz val="8"/>
            <color indexed="81"/>
            <rFont val="Tahoma"/>
            <family val="2"/>
          </rPr>
          <t xml:space="preserve">
0.1g/25mL</t>
        </r>
      </text>
    </comment>
  </commentList>
</comments>
</file>

<file path=xl/comments8.xml><?xml version="1.0" encoding="utf-8"?>
<comments xmlns="http://schemas.openxmlformats.org/spreadsheetml/2006/main">
  <authors>
    <author>CE44</author>
    <author>ce</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K2" authorId="1">
      <text>
        <r>
          <rPr>
            <sz val="9"/>
            <color indexed="81"/>
            <rFont val="Tahoma"/>
            <family val="2"/>
          </rPr>
          <t>C(Si) = Si concentration in mg/L
NL(Si)= Normalized mass loss</t>
        </r>
      </text>
    </comment>
    <comment ref="J3" authorId="0">
      <text>
        <r>
          <rPr>
            <b/>
            <sz val="8"/>
            <color indexed="81"/>
            <rFont val="Tahoma"/>
            <family val="2"/>
          </rPr>
          <t>CE44:</t>
        </r>
        <r>
          <rPr>
            <sz val="8"/>
            <color indexed="81"/>
            <rFont val="Tahoma"/>
            <family val="2"/>
          </rPr>
          <t xml:space="preserve">
0.05 g /30 mL
(JSS 87-01, p5:23)</t>
        </r>
      </text>
    </comment>
    <comment ref="J4" authorId="0">
      <text>
        <r>
          <rPr>
            <b/>
            <sz val="8"/>
            <color indexed="81"/>
            <rFont val="Tahoma"/>
            <family val="2"/>
          </rPr>
          <t>CE44:</t>
        </r>
        <r>
          <rPr>
            <sz val="8"/>
            <color indexed="81"/>
            <rFont val="Tahoma"/>
            <family val="2"/>
          </rPr>
          <t xml:space="preserve">
0.2 g /30 mL</t>
        </r>
      </text>
    </comment>
    <comment ref="J5" authorId="0">
      <text>
        <r>
          <rPr>
            <b/>
            <sz val="8"/>
            <color indexed="81"/>
            <rFont val="Tahoma"/>
            <family val="2"/>
          </rPr>
          <t>CE44:</t>
        </r>
        <r>
          <rPr>
            <sz val="8"/>
            <color indexed="81"/>
            <rFont val="Tahoma"/>
            <family val="2"/>
          </rPr>
          <t xml:space="preserve">
1 g /~25 mL</t>
        </r>
      </text>
    </comment>
    <comment ref="J6" authorId="0">
      <text>
        <r>
          <rPr>
            <b/>
            <sz val="8"/>
            <color indexed="81"/>
            <rFont val="Tahoma"/>
            <family val="2"/>
          </rPr>
          <t>CE44:</t>
        </r>
        <r>
          <rPr>
            <sz val="8"/>
            <color indexed="81"/>
            <rFont val="Tahoma"/>
            <family val="2"/>
          </rPr>
          <t xml:space="preserve">
4 g /~30 mL</t>
        </r>
      </text>
    </comment>
    <comment ref="H7" authorId="0">
      <text>
        <r>
          <rPr>
            <b/>
            <sz val="8"/>
            <color indexed="81"/>
            <rFont val="Tahoma"/>
            <family val="2"/>
          </rPr>
          <t>CE44:</t>
        </r>
        <r>
          <rPr>
            <sz val="8"/>
            <color indexed="81"/>
            <rFont val="Tahoma"/>
            <family val="2"/>
          </rPr>
          <t xml:space="preserve">
1g/30mL</t>
        </r>
      </text>
    </comment>
    <comment ref="J7"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15" authorId="0">
      <text>
        <r>
          <rPr>
            <b/>
            <sz val="8"/>
            <color indexed="81"/>
            <rFont val="Tahoma"/>
            <family val="2"/>
          </rPr>
          <t>CE44:</t>
        </r>
        <r>
          <rPr>
            <sz val="8"/>
            <color indexed="81"/>
            <rFont val="Tahoma"/>
            <family val="2"/>
          </rPr>
          <t xml:space="preserve">
8g in 25 ml</t>
        </r>
      </text>
    </comment>
    <comment ref="H21" authorId="0">
      <text>
        <r>
          <rPr>
            <b/>
            <sz val="8"/>
            <color indexed="81"/>
            <rFont val="Tahoma"/>
            <family val="2"/>
          </rPr>
          <t>CE44:</t>
        </r>
        <r>
          <rPr>
            <sz val="8"/>
            <color indexed="81"/>
            <rFont val="Tahoma"/>
            <family val="2"/>
          </rPr>
          <t xml:space="preserve">
1g/25mL</t>
        </r>
      </text>
    </comment>
    <comment ref="J22" authorId="0">
      <text>
        <r>
          <rPr>
            <sz val="8"/>
            <color indexed="81"/>
            <rFont val="Tahoma"/>
            <family val="2"/>
          </rPr>
          <t xml:space="preserve">exp. conducted at Studvik
</t>
        </r>
      </text>
    </comment>
    <comment ref="J23" authorId="0">
      <text>
        <r>
          <rPr>
            <sz val="8"/>
            <color indexed="81"/>
            <rFont val="Tahoma"/>
            <family val="2"/>
          </rPr>
          <t xml:space="preserve">exp. conducted at EIR
</t>
        </r>
      </text>
    </comment>
    <comment ref="A27" authorId="0">
      <text>
        <r>
          <rPr>
            <sz val="8"/>
            <color indexed="81"/>
            <rFont val="Tahoma"/>
            <family val="2"/>
          </rPr>
          <t xml:space="preserve">redundant items are shown in italics, but only in this NL(B) spreadsheet)
</t>
        </r>
      </text>
    </comment>
    <comment ref="F37" authorId="0">
      <text>
        <r>
          <rPr>
            <sz val="8"/>
            <color indexed="81"/>
            <rFont val="Tahoma"/>
            <family val="2"/>
          </rPr>
          <t xml:space="preserve">starting solution was pure H2O, no pre-conditioning
</t>
        </r>
      </text>
    </comment>
    <comment ref="J37" authorId="0">
      <text>
        <r>
          <rPr>
            <b/>
            <sz val="8"/>
            <color indexed="81"/>
            <rFont val="Tahoma"/>
            <family val="2"/>
          </rPr>
          <t>CE44:</t>
        </r>
        <r>
          <rPr>
            <sz val="8"/>
            <color indexed="81"/>
            <rFont val="Tahoma"/>
            <family val="2"/>
          </rPr>
          <t xml:space="preserve">
about 40 g compacted bentonite per 20 mL water</t>
        </r>
      </text>
    </comment>
    <comment ref="J38" authorId="0">
      <text>
        <r>
          <rPr>
            <b/>
            <sz val="8"/>
            <color indexed="81"/>
            <rFont val="Tahoma"/>
            <family val="2"/>
          </rPr>
          <t>CE44:</t>
        </r>
        <r>
          <rPr>
            <sz val="8"/>
            <color indexed="81"/>
            <rFont val="Tahoma"/>
            <family val="2"/>
          </rPr>
          <t xml:space="preserve">
about 4 g uncompacted bentonite per 30 mL water</t>
        </r>
      </text>
    </comment>
    <comment ref="H39" authorId="0">
      <text>
        <r>
          <rPr>
            <b/>
            <sz val="8"/>
            <color indexed="81"/>
            <rFont val="Tahoma"/>
            <family val="2"/>
          </rPr>
          <t>CE44:</t>
        </r>
        <r>
          <rPr>
            <sz val="8"/>
            <color indexed="81"/>
            <rFont val="Tahoma"/>
            <family val="2"/>
          </rPr>
          <t xml:space="preserve">
1g/30mL</t>
        </r>
      </text>
    </comment>
    <comment ref="J39"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0" authorId="0">
      <text>
        <r>
          <rPr>
            <b/>
            <sz val="8"/>
            <color indexed="81"/>
            <rFont val="Tahoma"/>
            <family val="2"/>
          </rPr>
          <t>CE44:</t>
        </r>
        <r>
          <rPr>
            <sz val="8"/>
            <color indexed="81"/>
            <rFont val="Tahoma"/>
            <family val="2"/>
          </rPr>
          <t xml:space="preserve">
1g/30mL</t>
        </r>
      </text>
    </comment>
    <comment ref="J40"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1"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List>
</comments>
</file>

<file path=xl/comments9.xml><?xml version="1.0" encoding="utf-8"?>
<comments xmlns="http://schemas.openxmlformats.org/spreadsheetml/2006/main">
  <authors>
    <author>CE44</author>
  </authors>
  <commentList>
    <comment ref="F2" authorId="0">
      <text>
        <r>
          <rPr>
            <sz val="8"/>
            <color indexed="81"/>
            <rFont val="Tahoma"/>
            <family val="2"/>
          </rPr>
          <t xml:space="preserve">A= pure water
B= MX80 bentonite water
C= MCC Si water
J = Allard water
K = air-saturated water
</t>
        </r>
      </text>
    </comment>
    <comment ref="G2" authorId="0">
      <text>
        <r>
          <rPr>
            <sz val="8"/>
            <color indexed="81"/>
            <rFont val="Tahoma"/>
            <family val="2"/>
          </rPr>
          <t xml:space="preserve">mgn=magnetite
feoh=goehtite
ben=bentonite MX80
</t>
        </r>
      </text>
    </comment>
    <comment ref="J3" authorId="0">
      <text>
        <r>
          <rPr>
            <b/>
            <sz val="8"/>
            <color indexed="81"/>
            <rFont val="Tahoma"/>
            <family val="2"/>
          </rPr>
          <t>CE44:</t>
        </r>
        <r>
          <rPr>
            <sz val="8"/>
            <color indexed="81"/>
            <rFont val="Tahoma"/>
            <family val="2"/>
          </rPr>
          <t xml:space="preserve">
0.05 g /30 mL
(JSS 87-01, p5:23)</t>
        </r>
      </text>
    </comment>
    <comment ref="J4" authorId="0">
      <text>
        <r>
          <rPr>
            <b/>
            <sz val="8"/>
            <color indexed="81"/>
            <rFont val="Tahoma"/>
            <family val="2"/>
          </rPr>
          <t>CE44:</t>
        </r>
        <r>
          <rPr>
            <sz val="8"/>
            <color indexed="81"/>
            <rFont val="Tahoma"/>
            <family val="2"/>
          </rPr>
          <t xml:space="preserve">
0.2 g /30 mL</t>
        </r>
      </text>
    </comment>
    <comment ref="J5" authorId="0">
      <text>
        <r>
          <rPr>
            <b/>
            <sz val="8"/>
            <color indexed="81"/>
            <rFont val="Tahoma"/>
            <family val="2"/>
          </rPr>
          <t>CE44:</t>
        </r>
        <r>
          <rPr>
            <sz val="8"/>
            <color indexed="81"/>
            <rFont val="Tahoma"/>
            <family val="2"/>
          </rPr>
          <t xml:space="preserve">
1 g /~25 mL</t>
        </r>
      </text>
    </comment>
    <comment ref="J6" authorId="0">
      <text>
        <r>
          <rPr>
            <b/>
            <sz val="8"/>
            <color indexed="81"/>
            <rFont val="Tahoma"/>
            <family val="2"/>
          </rPr>
          <t>CE44:</t>
        </r>
        <r>
          <rPr>
            <sz val="8"/>
            <color indexed="81"/>
            <rFont val="Tahoma"/>
            <family val="2"/>
          </rPr>
          <t xml:space="preserve">
4 g /~30 mL</t>
        </r>
      </text>
    </comment>
    <comment ref="H7" authorId="0">
      <text>
        <r>
          <rPr>
            <b/>
            <sz val="8"/>
            <color indexed="81"/>
            <rFont val="Tahoma"/>
            <family val="2"/>
          </rPr>
          <t>CE44:</t>
        </r>
        <r>
          <rPr>
            <sz val="8"/>
            <color indexed="81"/>
            <rFont val="Tahoma"/>
            <family val="2"/>
          </rPr>
          <t xml:space="preserve">
1g/30mL</t>
        </r>
      </text>
    </comment>
    <comment ref="J7"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8" authorId="0">
      <text>
        <r>
          <rPr>
            <b/>
            <sz val="8"/>
            <color indexed="81"/>
            <rFont val="Tahoma"/>
            <family val="2"/>
          </rPr>
          <t>CE44:</t>
        </r>
        <r>
          <rPr>
            <sz val="8"/>
            <color indexed="81"/>
            <rFont val="Tahoma"/>
            <family val="2"/>
          </rPr>
          <t xml:space="preserve">
0.001g/25mL</t>
        </r>
      </text>
    </comment>
    <comment ref="H9" authorId="0">
      <text>
        <r>
          <rPr>
            <b/>
            <sz val="8"/>
            <color indexed="81"/>
            <rFont val="Tahoma"/>
            <family val="2"/>
          </rPr>
          <t>CE44:</t>
        </r>
        <r>
          <rPr>
            <sz val="8"/>
            <color indexed="81"/>
            <rFont val="Tahoma"/>
            <family val="2"/>
          </rPr>
          <t xml:space="preserve">
0.01g/25mL</t>
        </r>
      </text>
    </comment>
    <comment ref="G10" authorId="0">
      <text>
        <r>
          <rPr>
            <b/>
            <sz val="8"/>
            <color indexed="81"/>
            <rFont val="Tahoma"/>
            <family val="2"/>
          </rPr>
          <t>CE44:</t>
        </r>
        <r>
          <rPr>
            <sz val="8"/>
            <color indexed="81"/>
            <rFont val="Tahoma"/>
            <family val="2"/>
          </rPr>
          <t xml:space="preserve">
commercial magnetite</t>
        </r>
      </text>
    </comment>
    <comment ref="H10" authorId="0">
      <text>
        <r>
          <rPr>
            <b/>
            <sz val="8"/>
            <color indexed="81"/>
            <rFont val="Tahoma"/>
            <family val="2"/>
          </rPr>
          <t>CE44:</t>
        </r>
        <r>
          <rPr>
            <sz val="8"/>
            <color indexed="81"/>
            <rFont val="Tahoma"/>
            <family val="2"/>
          </rPr>
          <t xml:space="preserve">
0.1g/25mL</t>
        </r>
      </text>
    </comment>
    <comment ref="H11" authorId="0">
      <text>
        <r>
          <rPr>
            <b/>
            <sz val="8"/>
            <color indexed="81"/>
            <rFont val="Tahoma"/>
            <family val="2"/>
          </rPr>
          <t>CE44:</t>
        </r>
        <r>
          <rPr>
            <sz val="8"/>
            <color indexed="81"/>
            <rFont val="Tahoma"/>
            <family val="2"/>
          </rPr>
          <t xml:space="preserve">
0.1g/25mL</t>
        </r>
      </text>
    </comment>
    <comment ref="G12" authorId="0">
      <text>
        <r>
          <rPr>
            <b/>
            <sz val="8"/>
            <color indexed="81"/>
            <rFont val="Tahoma"/>
            <family val="2"/>
          </rPr>
          <t>CE44:</t>
        </r>
        <r>
          <rPr>
            <sz val="8"/>
            <color indexed="81"/>
            <rFont val="Tahoma"/>
            <family val="2"/>
          </rPr>
          <t xml:space="preserve">
commercial magnetite</t>
        </r>
      </text>
    </comment>
    <comment ref="H12" authorId="0">
      <text>
        <r>
          <rPr>
            <b/>
            <sz val="8"/>
            <color indexed="81"/>
            <rFont val="Tahoma"/>
            <family val="2"/>
          </rPr>
          <t>CE44:</t>
        </r>
        <r>
          <rPr>
            <sz val="8"/>
            <color indexed="81"/>
            <rFont val="Tahoma"/>
            <family val="2"/>
          </rPr>
          <t xml:space="preserve">
1g/25mL</t>
        </r>
      </text>
    </comment>
    <comment ref="H13" authorId="0">
      <text>
        <r>
          <rPr>
            <b/>
            <sz val="8"/>
            <color indexed="81"/>
            <rFont val="Tahoma"/>
            <family val="2"/>
          </rPr>
          <t>CE44:</t>
        </r>
        <r>
          <rPr>
            <sz val="8"/>
            <color indexed="81"/>
            <rFont val="Tahoma"/>
            <family val="2"/>
          </rPr>
          <t xml:space="preserve">
1g/25mL</t>
        </r>
      </text>
    </comment>
    <comment ref="H15" authorId="0">
      <text>
        <r>
          <rPr>
            <b/>
            <sz val="8"/>
            <color indexed="81"/>
            <rFont val="Tahoma"/>
            <family val="2"/>
          </rPr>
          <t>CE44:</t>
        </r>
        <r>
          <rPr>
            <sz val="8"/>
            <color indexed="81"/>
            <rFont val="Tahoma"/>
            <family val="2"/>
          </rPr>
          <t xml:space="preserve">
8g in 25 ml</t>
        </r>
      </text>
    </comment>
    <comment ref="H21" authorId="0">
      <text>
        <r>
          <rPr>
            <b/>
            <sz val="8"/>
            <color indexed="81"/>
            <rFont val="Tahoma"/>
            <family val="2"/>
          </rPr>
          <t>CE44:</t>
        </r>
        <r>
          <rPr>
            <sz val="8"/>
            <color indexed="81"/>
            <rFont val="Tahoma"/>
            <family val="2"/>
          </rPr>
          <t xml:space="preserve">
1g/25mL</t>
        </r>
      </text>
    </comment>
    <comment ref="J22" authorId="0">
      <text>
        <r>
          <rPr>
            <sz val="8"/>
            <color indexed="81"/>
            <rFont val="Tahoma"/>
            <family val="2"/>
          </rPr>
          <t xml:space="preserve">exp. conducted at Studvik
</t>
        </r>
      </text>
    </comment>
    <comment ref="J23" authorId="0">
      <text>
        <r>
          <rPr>
            <sz val="8"/>
            <color indexed="81"/>
            <rFont val="Tahoma"/>
            <family val="2"/>
          </rPr>
          <t xml:space="preserve">exp. conducted at EIR
</t>
        </r>
      </text>
    </comment>
    <comment ref="A27" authorId="0">
      <text>
        <r>
          <rPr>
            <sz val="8"/>
            <color indexed="81"/>
            <rFont val="Tahoma"/>
            <family val="2"/>
          </rPr>
          <t xml:space="preserve">redundant items are shown in italics, but only in this NL(B) spreadsheet)
</t>
        </r>
      </text>
    </comment>
    <comment ref="F37" authorId="0">
      <text>
        <r>
          <rPr>
            <sz val="8"/>
            <color indexed="81"/>
            <rFont val="Tahoma"/>
            <family val="2"/>
          </rPr>
          <t xml:space="preserve">starting solution was pure H2O, no pre-conditioning
</t>
        </r>
      </text>
    </comment>
    <comment ref="J37" authorId="0">
      <text>
        <r>
          <rPr>
            <b/>
            <sz val="8"/>
            <color indexed="81"/>
            <rFont val="Tahoma"/>
            <family val="2"/>
          </rPr>
          <t>CE44:</t>
        </r>
        <r>
          <rPr>
            <sz val="8"/>
            <color indexed="81"/>
            <rFont val="Tahoma"/>
            <family val="2"/>
          </rPr>
          <t xml:space="preserve">
about 40 g compacted bentonite per 20 mL water</t>
        </r>
      </text>
    </comment>
    <comment ref="J38" authorId="0">
      <text>
        <r>
          <rPr>
            <b/>
            <sz val="8"/>
            <color indexed="81"/>
            <rFont val="Tahoma"/>
            <family val="2"/>
          </rPr>
          <t>CE44:</t>
        </r>
        <r>
          <rPr>
            <sz val="8"/>
            <color indexed="81"/>
            <rFont val="Tahoma"/>
            <family val="2"/>
          </rPr>
          <t xml:space="preserve">
about 4 g uncompacted bentonite per 30 mL water</t>
        </r>
      </text>
    </comment>
    <comment ref="H39" authorId="0">
      <text>
        <r>
          <rPr>
            <b/>
            <sz val="8"/>
            <color indexed="81"/>
            <rFont val="Tahoma"/>
            <family val="2"/>
          </rPr>
          <t>CE44:</t>
        </r>
        <r>
          <rPr>
            <sz val="8"/>
            <color indexed="81"/>
            <rFont val="Tahoma"/>
            <family val="2"/>
          </rPr>
          <t xml:space="preserve">
1g/30mL</t>
        </r>
      </text>
    </comment>
    <comment ref="J39"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0" authorId="0">
      <text>
        <r>
          <rPr>
            <b/>
            <sz val="8"/>
            <color indexed="81"/>
            <rFont val="Tahoma"/>
            <family val="2"/>
          </rPr>
          <t>CE44:</t>
        </r>
        <r>
          <rPr>
            <sz val="8"/>
            <color indexed="81"/>
            <rFont val="Tahoma"/>
            <family val="2"/>
          </rPr>
          <t xml:space="preserve">
1g/30mL</t>
        </r>
      </text>
    </comment>
    <comment ref="J40" authorId="0">
      <text>
        <r>
          <rPr>
            <b/>
            <sz val="8"/>
            <color indexed="81"/>
            <rFont val="Tahoma"/>
            <family val="2"/>
          </rPr>
          <t>CE44:</t>
        </r>
        <r>
          <rPr>
            <sz val="8"/>
            <color indexed="81"/>
            <rFont val="Tahoma"/>
            <family val="2"/>
          </rPr>
          <t xml:space="preserve">
see 88-02, footnote p.20 =&gt;dilute bentonite suspension, but Table at p. 16 says explicitly 4g bent./30 ml=133 g/L</t>
        </r>
      </text>
    </comment>
    <comment ref="H41" authorId="0">
      <text>
        <r>
          <rPr>
            <b/>
            <sz val="8"/>
            <color indexed="81"/>
            <rFont val="Tahoma"/>
            <family val="2"/>
          </rPr>
          <t>CE44:</t>
        </r>
        <r>
          <rPr>
            <sz val="8"/>
            <color indexed="81"/>
            <rFont val="Tahoma"/>
            <family val="2"/>
          </rPr>
          <t xml:space="preserve">
1g/25mL</t>
        </r>
      </text>
    </comment>
    <comment ref="H46" authorId="0">
      <text>
        <r>
          <rPr>
            <b/>
            <sz val="8"/>
            <color indexed="81"/>
            <rFont val="Tahoma"/>
            <family val="2"/>
          </rPr>
          <t>CE44:</t>
        </r>
        <r>
          <rPr>
            <sz val="8"/>
            <color indexed="81"/>
            <rFont val="Tahoma"/>
            <family val="2"/>
          </rPr>
          <t xml:space="preserve">
1g/25mL</t>
        </r>
      </text>
    </comment>
    <comment ref="A47" authorId="0">
      <text>
        <r>
          <rPr>
            <b/>
            <sz val="8"/>
            <color indexed="81"/>
            <rFont val="Tahoma"/>
            <family val="2"/>
          </rPr>
          <t>CE44:</t>
        </r>
        <r>
          <rPr>
            <sz val="8"/>
            <color indexed="81"/>
            <rFont val="Tahoma"/>
            <family val="2"/>
          </rPr>
          <t xml:space="preserve">
long-term PSI exp.</t>
        </r>
      </text>
    </comment>
    <comment ref="H52" authorId="0">
      <text>
        <r>
          <rPr>
            <b/>
            <sz val="8"/>
            <color indexed="81"/>
            <rFont val="Tahoma"/>
            <family val="2"/>
          </rPr>
          <t>CE44:</t>
        </r>
        <r>
          <rPr>
            <sz val="8"/>
            <color indexed="81"/>
            <rFont val="Tahoma"/>
            <family val="2"/>
          </rPr>
          <t xml:space="preserve">
1g/25mL</t>
        </r>
      </text>
    </comment>
    <comment ref="H53" authorId="0">
      <text>
        <r>
          <rPr>
            <b/>
            <sz val="8"/>
            <color indexed="81"/>
            <rFont val="Tahoma"/>
            <family val="2"/>
          </rPr>
          <t>CE44:</t>
        </r>
        <r>
          <rPr>
            <sz val="8"/>
            <color indexed="81"/>
            <rFont val="Tahoma"/>
            <family val="2"/>
          </rPr>
          <t xml:space="preserve">
0.1g/25mL</t>
        </r>
      </text>
    </comment>
    <comment ref="H54" authorId="0">
      <text>
        <r>
          <rPr>
            <b/>
            <sz val="8"/>
            <color indexed="81"/>
            <rFont val="Tahoma"/>
            <family val="2"/>
          </rPr>
          <t>CE44:</t>
        </r>
        <r>
          <rPr>
            <sz val="8"/>
            <color indexed="81"/>
            <rFont val="Tahoma"/>
            <family val="2"/>
          </rPr>
          <t xml:space="preserve">
1g/25mL</t>
        </r>
      </text>
    </comment>
    <comment ref="H55" authorId="0">
      <text>
        <r>
          <rPr>
            <b/>
            <sz val="8"/>
            <color indexed="81"/>
            <rFont val="Tahoma"/>
            <family val="2"/>
          </rPr>
          <t>CE44:</t>
        </r>
        <r>
          <rPr>
            <sz val="8"/>
            <color indexed="81"/>
            <rFont val="Tahoma"/>
            <family val="2"/>
          </rPr>
          <t xml:space="preserve">
0.1g/25mL</t>
        </r>
      </text>
    </comment>
  </commentList>
</comments>
</file>

<file path=xl/sharedStrings.xml><?xml version="1.0" encoding="utf-8"?>
<sst xmlns="http://schemas.openxmlformats.org/spreadsheetml/2006/main" count="7905" uniqueCount="358">
  <si>
    <t>NL(B)</t>
  </si>
  <si>
    <t>glass</t>
  </si>
  <si>
    <t>SON68</t>
  </si>
  <si>
    <t>solution</t>
  </si>
  <si>
    <t>A</t>
  </si>
  <si>
    <t>material1</t>
  </si>
  <si>
    <t>material2</t>
  </si>
  <si>
    <t>S/A (m-1)</t>
  </si>
  <si>
    <t>Temp (0C)</t>
  </si>
  <si>
    <t>JSSA</t>
  </si>
  <si>
    <t>ABS118</t>
  </si>
  <si>
    <t>quantity</t>
  </si>
  <si>
    <t>m/w (g/L)</t>
  </si>
  <si>
    <t>NL(Li)</t>
  </si>
  <si>
    <t>page or Table</t>
  </si>
  <si>
    <t>p40</t>
  </si>
  <si>
    <t>p38</t>
  </si>
  <si>
    <t>GLASS_new.xls</t>
  </si>
  <si>
    <t>#6</t>
  </si>
  <si>
    <t>#7</t>
  </si>
  <si>
    <t>#8</t>
  </si>
  <si>
    <t>#9</t>
  </si>
  <si>
    <t>#10</t>
  </si>
  <si>
    <t>87-01</t>
  </si>
  <si>
    <t>p4:22</t>
  </si>
  <si>
    <t>mgn</t>
  </si>
  <si>
    <t>feoh</t>
  </si>
  <si>
    <t>p4:23</t>
  </si>
  <si>
    <t>mgn*</t>
  </si>
  <si>
    <t>p4:24</t>
  </si>
  <si>
    <t>Data structure</t>
  </si>
  <si>
    <t>-</t>
  </si>
  <si>
    <t>NL(Mo)</t>
  </si>
  <si>
    <t>NL(Na)</t>
  </si>
  <si>
    <t>p4:19</t>
  </si>
  <si>
    <t>p4:20</t>
  </si>
  <si>
    <t>WL</t>
  </si>
  <si>
    <t>Raw data for averages</t>
  </si>
  <si>
    <t>JSS Report Nr.</t>
  </si>
  <si>
    <t>88-02</t>
  </si>
  <si>
    <t>A(pH9)</t>
  </si>
  <si>
    <t>pH</t>
  </si>
  <si>
    <t>ABS118-90-10-A-mgn0.04--pH</t>
  </si>
  <si>
    <t>ABS118-90-10-A-mgn0.4--pH</t>
  </si>
  <si>
    <t>ABS118-90-10-A-mgn*4--pH</t>
  </si>
  <si>
    <t>ABS118-90-10-A-mgn4--pH</t>
  </si>
  <si>
    <t>ABS118-90-10-A-mgn40--pH</t>
  </si>
  <si>
    <t>ABS118-90-10-A-feoh40--pH</t>
  </si>
  <si>
    <t>JSSA-90-10-A-mgn40--pH</t>
  </si>
  <si>
    <t>SON68-90-10-A-mgn40--pH</t>
  </si>
  <si>
    <t>SON68-90-10-A(pH9)-mgn40--pH</t>
  </si>
  <si>
    <t>SON68-90-10-A(pH9)-mgn4--pH</t>
  </si>
  <si>
    <t>SON68-90-10-A(pH9)-feoh40--pH</t>
  </si>
  <si>
    <t>SON68-90-10-A(pH9)-feoh4--pH</t>
  </si>
  <si>
    <t>84-01</t>
  </si>
  <si>
    <t>p43</t>
  </si>
  <si>
    <t>84-01/88-02</t>
  </si>
  <si>
    <t>p43/p40</t>
  </si>
  <si>
    <t>C</t>
  </si>
  <si>
    <t>84-01/84-02</t>
  </si>
  <si>
    <t>p43/p47</t>
  </si>
  <si>
    <t>84-02</t>
  </si>
  <si>
    <t>p47</t>
  </si>
  <si>
    <t>STU</t>
  </si>
  <si>
    <t>EIR</t>
  </si>
  <si>
    <t>p39</t>
  </si>
  <si>
    <t>p38/p39</t>
  </si>
  <si>
    <t>p4:19/p40</t>
  </si>
  <si>
    <t>JSS-A</t>
  </si>
  <si>
    <t>active, doped with fast-decaying nuclides, COGEMA</t>
  </si>
  <si>
    <t>ABS-118</t>
  </si>
  <si>
    <t xml:space="preserve">simulated glass, COGEMA </t>
  </si>
  <si>
    <t>simulated glass, COGEMA</t>
  </si>
  <si>
    <t>MW</t>
  </si>
  <si>
    <t>simulated glass, BNFL</t>
  </si>
  <si>
    <t>doubly distilled water</t>
  </si>
  <si>
    <t>B</t>
  </si>
  <si>
    <t>deionized water pre-equilibrated with MX-80 at 45oC, 8h (JSS 87-01, p.3:10, Table 3:10=&gt;water Ia)</t>
  </si>
  <si>
    <t>MCC silicate water(comp. JSS 84-03 p.29)</t>
  </si>
  <si>
    <t>J</t>
  </si>
  <si>
    <t>K</t>
  </si>
  <si>
    <t>air saturated water</t>
  </si>
  <si>
    <t>pH = pH-measurements</t>
  </si>
  <si>
    <t>SA= glass surface area</t>
  </si>
  <si>
    <t>V= solution volume</t>
  </si>
  <si>
    <t>T = temperature (oC)</t>
  </si>
  <si>
    <t>NLi= normalized elemental mass loss (single value)</t>
  </si>
  <si>
    <t>Ci= elemental conc. in ppm (=mg/L)</t>
  </si>
  <si>
    <t>Mi=elemental conc. in mol/L</t>
  </si>
  <si>
    <t>MLi= elemental mass loss</t>
  </si>
  <si>
    <t>WL= surface normalized weight loss (bulk glass) in g/m2</t>
  </si>
  <si>
    <t>Ai = activity data of single radionuclides</t>
  </si>
  <si>
    <t>Bi = background elem. conc. in mat. added to glass (e.g. bentonite, pore water, granite, Fe corr. prod)</t>
  </si>
  <si>
    <t>mgn=magnetite</t>
  </si>
  <si>
    <t>feoh=goehtite</t>
  </si>
  <si>
    <t>ben=MX80 Na-bentonite</t>
  </si>
  <si>
    <t>List of glasses</t>
  </si>
  <si>
    <t xml:space="preserve">List of leachants </t>
  </si>
  <si>
    <t>Legend for symbols</t>
  </si>
  <si>
    <t>p55</t>
  </si>
  <si>
    <t>p56</t>
  </si>
  <si>
    <t>p57</t>
  </si>
  <si>
    <t>ben</t>
  </si>
  <si>
    <t>p63</t>
  </si>
  <si>
    <t>BNFL</t>
  </si>
  <si>
    <t>p64</t>
  </si>
  <si>
    <t>p65</t>
  </si>
  <si>
    <t>p66</t>
  </si>
  <si>
    <t>p67</t>
  </si>
  <si>
    <t>p4:6</t>
  </si>
  <si>
    <t>p4:11</t>
  </si>
  <si>
    <t>A(pH2.5)</t>
  </si>
  <si>
    <t>A(pH5.6)</t>
  </si>
  <si>
    <t>A(pH6.1)</t>
  </si>
  <si>
    <t>A(pH8.2)</t>
  </si>
  <si>
    <t>A(pH9 unbf.)</t>
  </si>
  <si>
    <t>p58</t>
  </si>
  <si>
    <t>p59</t>
  </si>
  <si>
    <t>p60</t>
  </si>
  <si>
    <t>p4:12</t>
  </si>
  <si>
    <t>p4:14</t>
  </si>
  <si>
    <t>D</t>
  </si>
  <si>
    <t>AppS3,p22</t>
  </si>
  <si>
    <t>p4:17</t>
  </si>
  <si>
    <t>#1</t>
  </si>
  <si>
    <t>#2</t>
  </si>
  <si>
    <t>#3</t>
  </si>
  <si>
    <t>#4</t>
  </si>
  <si>
    <t>#5</t>
  </si>
  <si>
    <t>(All)</t>
  </si>
  <si>
    <t>JSSA-90-10-A--ben2000-NL(B)</t>
  </si>
  <si>
    <t>JSSA-90-10-A-mgn33-ben133-NL(B)</t>
  </si>
  <si>
    <t>JSSA-90-10-A-mgn40--NL(B)</t>
  </si>
  <si>
    <t>JSSA-90-10-A---NL(B)</t>
  </si>
  <si>
    <t>JSSA-90-10-C---NL(B)</t>
  </si>
  <si>
    <t>JSSA-90-10-D--ben133-NL(B)</t>
  </si>
  <si>
    <t>JSSA-90-1100-A-mgn33-ben133-NL(B)</t>
  </si>
  <si>
    <t>JSSA-90-1100-A---NL(B)</t>
  </si>
  <si>
    <t>JSSA-90-4000-A---NL(B)</t>
  </si>
  <si>
    <t>leach time(d) =&gt;</t>
  </si>
  <si>
    <t>experiment code #</t>
  </si>
  <si>
    <t>m/w (g/L) for Material 1</t>
  </si>
  <si>
    <t>Measured quantity</t>
  </si>
  <si>
    <t>Glass ID</t>
  </si>
  <si>
    <t>Temperature  (oC)</t>
  </si>
  <si>
    <t>Solution code</t>
  </si>
  <si>
    <t>Added material 1</t>
  </si>
  <si>
    <t>Added material 2</t>
  </si>
  <si>
    <t>m/w (g/L) for Material 2</t>
  </si>
  <si>
    <t>target column index =&gt;</t>
  </si>
  <si>
    <t>Your input:                        Select experiment here after specific criteria  ==&gt;</t>
  </si>
  <si>
    <t>Criteria</t>
  </si>
  <si>
    <t>Filter</t>
  </si>
  <si>
    <t xml:space="preserve">Output:       </t>
  </si>
  <si>
    <t>list of experiments</t>
  </si>
  <si>
    <t>matching selected criteria ==&gt;</t>
  </si>
  <si>
    <t>plot 1</t>
  </si>
  <si>
    <t>Automatically generated Table containing the  NL / WL (g m-2)  or pH data corresponding to the experiments on the same row</t>
  </si>
  <si>
    <t>plot 2</t>
  </si>
  <si>
    <t xml:space="preserve">no plot </t>
  </si>
  <si>
    <t>automatic plot 1</t>
  </si>
  <si>
    <t>automatic plot 2</t>
  </si>
  <si>
    <t>Data for long-term experiments</t>
  </si>
  <si>
    <t>Si NL and concentration data</t>
  </si>
  <si>
    <t>Missing items (15.06.18) (see hyphens  '-'  in cells of older spreadsheets, they have been sorted out in this one to prevent malfunction of Pivot tables)</t>
  </si>
  <si>
    <t>Output list</t>
  </si>
  <si>
    <t>leach time (d) =&gt;</t>
  </si>
  <si>
    <t>JSS (1984b) JSS-Project Phase I, EIR Final Report of JSS glass corrosion programme Phase I. Technical Report 84-02, SKB, Stockholm, Sweden.</t>
  </si>
  <si>
    <t>JSS (1984c) JSS-Project Phase I, Technical Report 84-03, SKB, Stockholm, Sweden.</t>
  </si>
  <si>
    <t>JSS (1985) JSS-Project Phase II, Final report of work performed at Studsvik Energiteknik AB and at Swiss Federal Institute for Reactor Research. Technical Report 85-01, SKB, Stockholm, Sweden.</t>
  </si>
  <si>
    <t>JSS (1987a) JSS-Project Phase IV, Final Report: Experimental and modelling studies of HLW glass dissolution in repository environments. Technical Report 87-01, SKB, Stockholm, Sweden.</t>
  </si>
  <si>
    <t>JSS (1987b) JSS-Project Phase IV, Grambow B. : Nuclear Waste Glass Dissolution: Technical Report 87-02, SKB, Stockholm, Sweden.</t>
  </si>
  <si>
    <t>JSS (1988a) JSS-Project Phase V, Jercinovic M.J: and Ewing R.C.: Basaltic glasses from Iceland and the deep sea: Natural analogues to borosilicate waste-form glass. Technical Report 88-01, SKB, Stockholm, Sweden.</t>
  </si>
  <si>
    <t>JSS (1988b) JSS-Project Phase V, Testing and modelling of the corrosion of simulated nuclear waste glass powders in a waste package environment. Technical Report 88-02, SKB, Stockholm, Sweden.</t>
  </si>
  <si>
    <t>JSS (1984a) JSS-Project Phase I: Static leaching in distilled water, silicate water and simulated groundwater at 90 oC with and without granite. Studsviks Final Report. Technical Report 84-01, SKB, Stockholm, Sweden.</t>
  </si>
  <si>
    <t>JSS (1986) JSS-Project Phase III, Final report JSS project phase III: Static corrosion of radioactive glass at 40 oC and corrosion of radioactive glass under dynamic conditions. Technical Report 86-01, SKB, Stockholm, Sweden.</t>
  </si>
  <si>
    <t>References</t>
  </si>
  <si>
    <t>Werme L., Björner I:K:, Bart G., Zwicky H.U., Grambow B., Lutze W., Ewing R.C. and Magrabi C. (1990) Chemical corrosion of highly radioactive borosilicate nuclear waste glass under simulated repository conditions. J. Mater. Res. 5(5), 1130-1146.</t>
  </si>
  <si>
    <t>SUM</t>
  </si>
  <si>
    <t>Ag2O</t>
  </si>
  <si>
    <t>Al2O3</t>
  </si>
  <si>
    <t>B2O3</t>
  </si>
  <si>
    <t>BaO</t>
  </si>
  <si>
    <t>CaO</t>
  </si>
  <si>
    <t>CdO</t>
  </si>
  <si>
    <t>CoO</t>
  </si>
  <si>
    <t>Cr2O3</t>
  </si>
  <si>
    <t>Cs2O</t>
  </si>
  <si>
    <t>Fe2O3</t>
  </si>
  <si>
    <t>La2O3</t>
  </si>
  <si>
    <t>Li2O</t>
  </si>
  <si>
    <t>MgO</t>
  </si>
  <si>
    <t>MnO2</t>
  </si>
  <si>
    <t>Na2O</t>
  </si>
  <si>
    <t>Nd2O3</t>
  </si>
  <si>
    <t>NiO</t>
  </si>
  <si>
    <t>P2O5</t>
  </si>
  <si>
    <t>PuO2</t>
  </si>
  <si>
    <t>Sb2O</t>
  </si>
  <si>
    <t>SiO2</t>
  </si>
  <si>
    <t>Sm2O3</t>
  </si>
  <si>
    <t>SrO</t>
  </si>
  <si>
    <t>TeO2</t>
  </si>
  <si>
    <t>ThO2</t>
  </si>
  <si>
    <t>UO2</t>
  </si>
  <si>
    <t>Y2O3</t>
  </si>
  <si>
    <t>ZnO</t>
  </si>
  <si>
    <t>ZrO2</t>
  </si>
  <si>
    <t>Eu2O3</t>
  </si>
  <si>
    <t>Gd2O3</t>
  </si>
  <si>
    <t>MoO2</t>
  </si>
  <si>
    <t>Pr6O11</t>
  </si>
  <si>
    <t>Rb2O</t>
  </si>
  <si>
    <t>SeO2</t>
  </si>
  <si>
    <t>SnO</t>
  </si>
  <si>
    <t>CeO2</t>
  </si>
  <si>
    <t>AREVA</t>
  </si>
  <si>
    <t xml:space="preserve">Y </t>
  </si>
  <si>
    <t>N</t>
  </si>
  <si>
    <t xml:space="preserve">N </t>
  </si>
  <si>
    <t>radioactive (Y/N) =&gt;</t>
  </si>
  <si>
    <t>R7T7</t>
  </si>
  <si>
    <t>glass type =&gt;</t>
  </si>
  <si>
    <t>glass name =&gt;</t>
  </si>
  <si>
    <t>alt. glass name =&gt;</t>
  </si>
  <si>
    <t>Oxide</t>
  </si>
  <si>
    <t>SO3</t>
  </si>
  <si>
    <t>Table 1 – Nominal composition (in weight % oxide) of the four glass batches used as samples for the JSS aqueous leach tests, after Table 2 in Werme et al. (1990). Void cells mean zero nominal values.</t>
  </si>
  <si>
    <t>Allard water (JSS 84-01, p. 40)</t>
  </si>
  <si>
    <t>C(Si)</t>
  </si>
  <si>
    <t>NL(Si)</t>
  </si>
  <si>
    <t>p4:25</t>
  </si>
  <si>
    <t>f(Si)</t>
  </si>
  <si>
    <t>BOLD = CALCULATED VALUES</t>
  </si>
  <si>
    <t>S/V (m-1)</t>
  </si>
  <si>
    <t>mw(Si)=</t>
  </si>
  <si>
    <t>g / mol</t>
  </si>
  <si>
    <t>ABS118-90-10-D--ben1.67-NL(Si)</t>
  </si>
  <si>
    <t>ABS118-90-10-D--ben6.67-NL(Si)</t>
  </si>
  <si>
    <t>ABS118-90-10-D--ben33.3-NL(Si)</t>
  </si>
  <si>
    <t>ABS118-90-10-D--ben133-NL(Si)</t>
  </si>
  <si>
    <t>ABS118-90-1100-A-mgn33-ben133-NL(Si)</t>
  </si>
  <si>
    <t>ABS118-90-10-A-mgn0.04--NL(Si)</t>
  </si>
  <si>
    <t>ABS118-90-10-A-mgn0.4--NL(Si)</t>
  </si>
  <si>
    <t>ABS118-90-10-A-mgn*4--NL(Si)</t>
  </si>
  <si>
    <t>ABS118-90-10-A-mgn4--NL(Si)</t>
  </si>
  <si>
    <t>ABS118-90-10-A-mgn*40--NL(Si)</t>
  </si>
  <si>
    <t>ABS118-90-10-A-mgn40--NL(Si)</t>
  </si>
  <si>
    <t>ABS118-90-1320-A-mgn40--NL(Si)</t>
  </si>
  <si>
    <t>ABS118-90-1050-A-mgn320--NL(Si)</t>
  </si>
  <si>
    <t>ABS118-90-10-A(pH2.5)---NL(Si)</t>
  </si>
  <si>
    <t>ABS118-90-10-A(pH5.6)---NL(Si)</t>
  </si>
  <si>
    <t>ABS118-90-10-A(pH6.1)---NL(Si)</t>
  </si>
  <si>
    <t>ABS118-90-10-A(pH8.2)---NL(Si)</t>
  </si>
  <si>
    <t>ABS118-90-10-A(pH9 unbf.)---NL(Si)</t>
  </si>
  <si>
    <t>ABS118-90-10-A-feoh40--NL(Si)</t>
  </si>
  <si>
    <t>ABS118-90-10-A--STU-NL(Si)</t>
  </si>
  <si>
    <t>ABS118-90-10-A--EIR-NL(Si)</t>
  </si>
  <si>
    <t>ABS118-90-10-A---NL(Si)</t>
  </si>
  <si>
    <t>ABS118-90-50-A---NL(Si)</t>
  </si>
  <si>
    <t>ABS118-90-150-A---NL(Si)</t>
  </si>
  <si>
    <t>ABS118-90-260-A---NL(Si)</t>
  </si>
  <si>
    <t>ABS118-90-1100-A---NL(Si)</t>
  </si>
  <si>
    <t>ABS118-70-1100-A---NL(Si)</t>
  </si>
  <si>
    <t>ABS118-50-1100-A---NL(Si)</t>
  </si>
  <si>
    <t>ABS118-40-260-A---NL(Si)</t>
  </si>
  <si>
    <t>ABS118-70-50-A---NL(Si)</t>
  </si>
  <si>
    <t>ABS118-110-10-A---NL(Si)</t>
  </si>
  <si>
    <t>JSSA-90-10-A--ben2000-NL(Si)</t>
  </si>
  <si>
    <t>JSSA-90-10-D--ben133-NL(Si)</t>
  </si>
  <si>
    <t>JSSA-90-10-A-mgn33-ben133-NL(Si)</t>
  </si>
  <si>
    <t>JSSA-90-1100-A-mgn33-ben133-NL(Si)</t>
  </si>
  <si>
    <t>JSSA-90-10-A-mgn40--NL(Si)</t>
  </si>
  <si>
    <t>JSSA-90-10-A---NL(Si)</t>
  </si>
  <si>
    <t>JSSA-90-10-C---NL(Si)</t>
  </si>
  <si>
    <t>JSSA-90-1100-A---NL(Si)</t>
  </si>
  <si>
    <t>JSSA-90-4000-A---NL(Si)</t>
  </si>
  <si>
    <t>SON68-90-10-A-mgn40--NL(Si)</t>
  </si>
  <si>
    <t>SON68-90-1200-A---NL(Si)</t>
  </si>
  <si>
    <t>SON68-90-10-A(pH9)-mgn40--NL(Si)</t>
  </si>
  <si>
    <t>SON68-90-10-A(pH9)-mgn4--NL(Si)</t>
  </si>
  <si>
    <t>SON68-90-10-A(pH9)-feoh40--NL(Si)</t>
  </si>
  <si>
    <t>SON68-90-10-A(pH9)-feoh4--NL(Si)</t>
  </si>
  <si>
    <t>MW-110-10-A--EIR-NL(Si)</t>
  </si>
  <si>
    <t>MW-110-10-A--BNFL-NL(Si)</t>
  </si>
  <si>
    <t>MW-90-10-A--EIR-NL(Si)</t>
  </si>
  <si>
    <t>MW-90-10-A--BNFL-NL(Si)</t>
  </si>
  <si>
    <t>MW-70-10-A--EIR-NL(Si)</t>
  </si>
  <si>
    <t>MW-70-10-A--BNFL-NL(Si)</t>
  </si>
  <si>
    <t>MW-110-1320-A---NL(Si)</t>
  </si>
  <si>
    <t>MW-90-1320-A--EIR-NL(Si)</t>
  </si>
  <si>
    <t>MW-90-1320-A--BNFL-NL(Si)</t>
  </si>
  <si>
    <t>MW-70-1320-A---NL(Si)</t>
  </si>
  <si>
    <t>MW-90-1200-A---NL(Si)</t>
  </si>
  <si>
    <t>ABS118-90-10-A-feoh40--C(Si)</t>
  </si>
  <si>
    <t>ABS118-90-10-A--STU-C(Si)</t>
  </si>
  <si>
    <t>ABS118-90-10-A--EIR-C(Si)</t>
  </si>
  <si>
    <t>ABS118-90-10-A---C(Si)</t>
  </si>
  <si>
    <t>ABS118-90-50-A---C(Si)</t>
  </si>
  <si>
    <t>ABS118-90-150-A---C(Si)</t>
  </si>
  <si>
    <t>ABS118-90-260-A---C(Si)</t>
  </si>
  <si>
    <t>ABS118-90-1100-A---C(Si)</t>
  </si>
  <si>
    <t>ABS118-70-1100-A---C(Si)</t>
  </si>
  <si>
    <t>ABS118-50-1100-A---C(Si)</t>
  </si>
  <si>
    <t>ABS118-40-260-A---C(Si)</t>
  </si>
  <si>
    <t>ABS118-70-50-A---C(Si)</t>
  </si>
  <si>
    <t>ABS118-110-10-A---C(Si)</t>
  </si>
  <si>
    <t>JSSA-90-10-A--ben2000-C(Si)</t>
  </si>
  <si>
    <t>JSSA-90-10-D--ben133-C(Si)</t>
  </si>
  <si>
    <t>JSSA-90-10-A-mgn33-ben133-C(Si)</t>
  </si>
  <si>
    <t>JSSA-90-1100-A-mgn33-ben133-C(Si)</t>
  </si>
  <si>
    <t>JSSA-90-10-A-mgn40--C(Si)</t>
  </si>
  <si>
    <t>JSSA-90-10-A---C(Si)</t>
  </si>
  <si>
    <t>JSSA-90-10-C---C(Si)</t>
  </si>
  <si>
    <t>JSSA-90-1100-A---C(Si)</t>
  </si>
  <si>
    <t>JSSA-90-4000-A---C(Si)</t>
  </si>
  <si>
    <t>SON68-90-10-A-mgn40--C(Si)</t>
  </si>
  <si>
    <t>SON68-90-1200-A---C(Si)</t>
  </si>
  <si>
    <t>SON68-90-10-A(pH9)-mgn40--C(Si)</t>
  </si>
  <si>
    <t>SON68-90-10-A(pH9)-mgn4--C(Si)</t>
  </si>
  <si>
    <t>SON68-90-10-A(pH9)-feoh40--C(Si)</t>
  </si>
  <si>
    <t>SON68-90-10-A(pH9)-feoh4--C(Si)</t>
  </si>
  <si>
    <t>MW-110-10-A--EIR-C(Si)</t>
  </si>
  <si>
    <t>MW-110-10-A--BNFL-C(Si)</t>
  </si>
  <si>
    <t>MW-90-10-A--EIR-C(Si)</t>
  </si>
  <si>
    <t>MW-90-10-A--BNFL-C(Si)</t>
  </si>
  <si>
    <t>MW-70-10-A--EIR-C(Si)</t>
  </si>
  <si>
    <t>MW-70-10-A--BNFL-C(Si)</t>
  </si>
  <si>
    <t>MW-110-1320-A---C(Si)</t>
  </si>
  <si>
    <t>MW-90-1320-A--EIR-C(Si)</t>
  </si>
  <si>
    <t>MW-90-1320-A--BNFL-C(Si)</t>
  </si>
  <si>
    <t>MW-70-1320-A---C(Si)</t>
  </si>
  <si>
    <t>MW-90-1200-A---C(Si)</t>
  </si>
  <si>
    <t>plot #</t>
  </si>
  <si>
    <t>Leach time (days)</t>
  </si>
  <si>
    <t>All data</t>
  </si>
  <si>
    <t>All 90 C data</t>
  </si>
  <si>
    <t>All 90 C data without materials</t>
  </si>
  <si>
    <t>All 90 C data without materials, S/V&gt;=1000 m-1</t>
  </si>
  <si>
    <t>codeV       time(d) =&gt;</t>
  </si>
  <si>
    <t>ABS118-90-10-A-mgn0.04--NL(B)</t>
  </si>
  <si>
    <t>ABS118-90-10-A-mgn0.4--NL(B)</t>
  </si>
  <si>
    <t>ABS118-90-10-A-mgn*4--NL(B)</t>
  </si>
  <si>
    <t>ABS118-90-10-A-mgn4--NL(B)</t>
  </si>
  <si>
    <t>ABS118-90-10-A-mgn*40--NL(B)</t>
  </si>
  <si>
    <t>ABS118-90-10-A-mgn40--NL(B)</t>
  </si>
  <si>
    <t>ABS118-90-10-A-feoh40--NL(B)</t>
  </si>
  <si>
    <t>ABS118-90-1100-A---NL(B)</t>
  </si>
  <si>
    <t>SON68-90-10-A-mgn40--NL(B)</t>
  </si>
  <si>
    <t>SON68-90-1200-A---NL(B)</t>
  </si>
  <si>
    <t>SON68-90-10-A(pH9)-mgn40--NL(B)</t>
  </si>
  <si>
    <t>SON68-90-10-A(pH9)-mgn4--NL(B)</t>
  </si>
  <si>
    <t>SON68-90-10-A(pH9)-feoh40--NL(B)</t>
  </si>
  <si>
    <t>SON68-90-10-A(pH9)-feoh4--NL(B)</t>
  </si>
  <si>
    <t>MW-70-10-A--EIR-NL(B)</t>
  </si>
  <si>
    <t>MW-70-10-A--BNFL-NL(B)</t>
  </si>
  <si>
    <t>MW-70-1320-A---NL(B)</t>
  </si>
  <si>
    <t>MW-90-1200-A---NL(B)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</si>
</sst>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72" x14ac:knownFonts="1">
    <font>
      <sz val="10"/>
      <name val="Arial"/>
    </font>
    <font>
      <sz val="8"/>
      <name val="Arial"/>
      <family val="2"/>
    </font>
    <font>
      <sz val="6"/>
      <name val="Arial"/>
      <family val="2"/>
    </font>
    <font>
      <b/>
      <sz val="10"/>
      <name val="Arial"/>
      <family val="2"/>
    </font>
    <font>
      <sz val="8"/>
      <color indexed="81"/>
      <name val="Tahoma"/>
      <family val="2"/>
    </font>
    <font>
      <b/>
      <sz val="8"/>
      <color indexed="81"/>
      <name val="Tahoma"/>
      <family val="2"/>
    </font>
    <font>
      <sz val="10"/>
      <color indexed="17"/>
      <name val="Arial"/>
      <family val="2"/>
    </font>
    <font>
      <sz val="6"/>
      <color indexed="17"/>
      <name val="Arial"/>
      <family val="2"/>
    </font>
    <font>
      <sz val="10"/>
      <color indexed="10"/>
      <name val="Arial"/>
      <family val="2"/>
    </font>
    <font>
      <sz val="6"/>
      <color indexed="10"/>
      <name val="Arial"/>
      <family val="2"/>
    </font>
    <font>
      <sz val="10"/>
      <color indexed="12"/>
      <name val="Arial"/>
      <family val="2"/>
    </font>
    <font>
      <sz val="6"/>
      <color indexed="12"/>
      <name val="Arial"/>
      <family val="2"/>
    </font>
    <font>
      <vertAlign val="superscript"/>
      <sz val="12"/>
      <name val="Arial"/>
      <family val="2"/>
    </font>
    <font>
      <i/>
      <sz val="10"/>
      <name val="Arial"/>
      <family val="2"/>
    </font>
    <font>
      <i/>
      <sz val="10"/>
      <color indexed="17"/>
      <name val="Arial"/>
      <family val="2"/>
    </font>
    <font>
      <b/>
      <i/>
      <sz val="10"/>
      <name val="Arial"/>
      <family val="2"/>
    </font>
    <font>
      <b/>
      <sz val="6"/>
      <name val="Arial"/>
      <family val="2"/>
    </font>
    <font>
      <sz val="10"/>
      <name val="Arial"/>
      <family val="2"/>
    </font>
    <font>
      <b/>
      <sz val="10"/>
      <color indexed="12"/>
      <name val="Arial"/>
      <family val="2"/>
    </font>
    <font>
      <sz val="10"/>
      <color indexed="48"/>
      <name val="Arial"/>
      <family val="2"/>
    </font>
    <font>
      <u/>
      <sz val="12"/>
      <name val="Arial"/>
      <family val="2"/>
    </font>
    <font>
      <u/>
      <sz val="12"/>
      <name val="Arial"/>
      <family val="2"/>
    </font>
    <font>
      <b/>
      <sz val="10"/>
      <color indexed="17"/>
      <name val="Arial"/>
      <family val="2"/>
    </font>
    <font>
      <sz val="10"/>
      <color indexed="20"/>
      <name val="Arial"/>
      <family val="2"/>
    </font>
    <font>
      <sz val="6"/>
      <color indexed="20"/>
      <name val="Arial"/>
      <family val="2"/>
    </font>
    <font>
      <i/>
      <sz val="6"/>
      <color indexed="17"/>
      <name val="Arial"/>
      <family val="2"/>
    </font>
    <font>
      <b/>
      <i/>
      <sz val="10"/>
      <color indexed="17"/>
      <name val="Arial"/>
      <family val="2"/>
    </font>
    <font>
      <sz val="10"/>
      <color rgb="FFFF0000"/>
      <name val="Arial"/>
      <family val="2"/>
    </font>
    <font>
      <b/>
      <sz val="12"/>
      <name val="Arial"/>
      <family val="2"/>
    </font>
    <font>
      <sz val="10"/>
      <color rgb="FFC00000"/>
      <name val="Arial"/>
      <family val="2"/>
    </font>
    <font>
      <sz val="6"/>
      <color rgb="FFC00000"/>
      <name val="Arial"/>
      <family val="2"/>
    </font>
    <font>
      <i/>
      <sz val="10"/>
      <color rgb="FFC00000"/>
      <name val="Arial"/>
      <family val="2"/>
    </font>
    <font>
      <i/>
      <sz val="6"/>
      <color rgb="FFC00000"/>
      <name val="Arial"/>
      <family val="2"/>
    </font>
    <font>
      <b/>
      <i/>
      <sz val="10"/>
      <color rgb="FFC00000"/>
      <name val="Arial"/>
      <family val="2"/>
    </font>
    <font>
      <sz val="10"/>
      <color rgb="FF7030A0"/>
      <name val="Arial"/>
      <family val="2"/>
    </font>
    <font>
      <sz val="6"/>
      <color rgb="FF7030A0"/>
      <name val="Arial"/>
      <family val="2"/>
    </font>
    <font>
      <b/>
      <sz val="10"/>
      <color rgb="FF7030A0"/>
      <name val="Arial"/>
      <family val="2"/>
    </font>
    <font>
      <sz val="10"/>
      <color rgb="FF0070C0"/>
      <name val="Arial"/>
      <family val="2"/>
    </font>
    <font>
      <sz val="6"/>
      <color rgb="FF0070C0"/>
      <name val="Arial"/>
      <family val="2"/>
    </font>
    <font>
      <sz val="10"/>
      <color theme="6" tint="-0.249977111117893"/>
      <name val="Arial"/>
      <family val="2"/>
    </font>
    <font>
      <sz val="6"/>
      <color theme="6" tint="-0.249977111117893"/>
      <name val="Arial"/>
      <family val="2"/>
    </font>
    <font>
      <sz val="10"/>
      <color theme="0" tint="-0.499984740745262"/>
      <name val="Arial"/>
      <family val="2"/>
    </font>
    <font>
      <sz val="6"/>
      <color theme="0" tint="-0.499984740745262"/>
      <name val="Arial"/>
      <family val="2"/>
    </font>
    <font>
      <sz val="10"/>
      <color theme="9" tint="-0.499984740745262"/>
      <name val="Arial"/>
      <family val="2"/>
    </font>
    <font>
      <sz val="6"/>
      <color theme="9" tint="-0.499984740745262"/>
      <name val="Arial"/>
      <family val="2"/>
    </font>
    <font>
      <sz val="10"/>
      <color theme="1"/>
      <name val="Arial"/>
      <family val="2"/>
    </font>
    <font>
      <b/>
      <sz val="10"/>
      <color rgb="FFFF0000"/>
      <name val="Arial"/>
      <family val="2"/>
    </font>
    <font>
      <sz val="9"/>
      <color indexed="81"/>
      <name val="Tahoma"/>
      <family val="2"/>
    </font>
    <font>
      <sz val="9"/>
      <color indexed="81"/>
      <name val="Tahoma"/>
      <charset val="1"/>
    </font>
    <font>
      <sz val="10"/>
      <color rgb="FF3333FF"/>
      <name val="Arial"/>
      <family val="2"/>
    </font>
    <font>
      <b/>
      <sz val="6"/>
      <color indexed="17"/>
      <name val="Arial"/>
      <family val="2"/>
    </font>
    <font>
      <b/>
      <sz val="10"/>
      <color indexed="10"/>
      <name val="Arial"/>
      <family val="2"/>
    </font>
    <font>
      <b/>
      <sz val="6"/>
      <color indexed="10"/>
      <name val="Arial"/>
      <family val="2"/>
    </font>
    <font>
      <b/>
      <i/>
      <sz val="6"/>
      <color indexed="17"/>
      <name val="Arial"/>
      <family val="2"/>
    </font>
    <font>
      <b/>
      <sz val="10"/>
      <color indexed="20"/>
      <name val="Arial"/>
      <family val="2"/>
    </font>
    <font>
      <b/>
      <sz val="6"/>
      <color indexed="20"/>
      <name val="Arial"/>
      <family val="2"/>
    </font>
    <font>
      <b/>
      <sz val="10"/>
      <color rgb="FF3333FF"/>
      <name val="Arial"/>
      <family val="2"/>
    </font>
    <font>
      <b/>
      <sz val="6"/>
      <color indexed="12"/>
      <name val="Arial"/>
      <family val="2"/>
    </font>
    <font>
      <sz val="10"/>
      <color theme="8"/>
      <name val="Arial"/>
      <family val="2"/>
    </font>
    <font>
      <sz val="6"/>
      <color theme="8"/>
      <name val="Arial"/>
      <family val="2"/>
    </font>
    <font>
      <sz val="9"/>
      <color theme="0" tint="-0.14999847407452621"/>
      <name val="Arial"/>
      <family val="2"/>
    </font>
    <font>
      <sz val="8"/>
      <color theme="0" tint="-0.14999847407452621"/>
      <name val="Arial"/>
      <family val="2"/>
    </font>
    <font>
      <b/>
      <sz val="8"/>
      <name val="Arial"/>
      <family val="2"/>
    </font>
    <font>
      <sz val="8"/>
      <color rgb="FFC00000"/>
      <name val="Arial"/>
      <family val="2"/>
    </font>
    <font>
      <sz val="6"/>
      <color rgb="FF3333FF"/>
      <name val="Arial"/>
      <family val="2"/>
    </font>
    <font>
      <sz val="8"/>
      <color rgb="FF3333FF"/>
      <name val="Arial"/>
      <family val="2"/>
    </font>
    <font>
      <sz val="8"/>
      <color rgb="FF0070C0"/>
      <name val="Arial"/>
      <family val="2"/>
    </font>
    <font>
      <sz val="10"/>
      <color rgb="FF00B050"/>
      <name val="Arial"/>
      <family val="2"/>
    </font>
    <font>
      <sz val="6"/>
      <color rgb="FF00B050"/>
      <name val="Arial"/>
      <family val="2"/>
    </font>
    <font>
      <sz val="8"/>
      <color rgb="FF00B050"/>
      <name val="Arial"/>
      <family val="2"/>
    </font>
    <font>
      <sz val="6"/>
      <color rgb="FFFF0000"/>
      <name val="Arial"/>
      <family val="2"/>
    </font>
    <font>
      <sz val="8"/>
      <color rgb="FFFF0000"/>
      <name val="Arial"/>
      <family val="2"/>
    </font>
  </fonts>
  <fills count="5">
    <fill>
      <patternFill patternType="none"/>
    </fill>
    <fill>
      <patternFill patternType="gray125"/>
    </fill>
    <fill>
      <patternFill patternType="solid">
        <fgColor rgb="FFCCFFCC"/>
        <bgColor indexed="64"/>
      </patternFill>
    </fill>
    <fill>
      <patternFill patternType="solid">
        <fgColor rgb="FFCCECFF"/>
        <bgColor indexed="64"/>
      </patternFill>
    </fill>
    <fill>
      <patternFill patternType="solid">
        <fgColor theme="0"/>
        <bgColor indexed="64"/>
      </patternFill>
    </fill>
  </fills>
  <borders count="32">
    <border>
      <left/>
      <right/>
      <top/>
      <bottom/>
      <diagonal/>
    </border>
    <border>
      <left style="thin">
        <color indexed="65"/>
      </left>
      <right/>
      <top style="thin">
        <color indexed="65"/>
      </top>
      <bottom/>
      <diagonal/>
    </border>
    <border>
      <left/>
      <right style="thin">
        <color indexed="8"/>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31">
    <xf numFmtId="0" fontId="0" fillId="0" borderId="0" xfId="0"/>
    <xf numFmtId="0" fontId="0" fillId="0" borderId="0" xfId="0" applyAlignment="1">
      <alignment horizontal="center"/>
    </xf>
    <xf numFmtId="0" fontId="2" fillId="0" borderId="0" xfId="0" applyFont="1"/>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0" xfId="0" applyFont="1"/>
    <xf numFmtId="0" fontId="11" fillId="0" borderId="0" xfId="0" applyFont="1" applyAlignment="1">
      <alignment horizontal="center"/>
    </xf>
    <xf numFmtId="11" fontId="10" fillId="0" borderId="0" xfId="0" applyNumberFormat="1" applyFont="1" applyAlignment="1">
      <alignment horizontal="center"/>
    </xf>
    <xf numFmtId="164" fontId="10" fillId="0" borderId="0" xfId="0" applyNumberFormat="1" applyFont="1" applyAlignment="1">
      <alignment horizontal="center"/>
    </xf>
    <xf numFmtId="0" fontId="12" fillId="0" borderId="0" xfId="0" applyFont="1" applyAlignment="1">
      <alignment horizontal="center"/>
    </xf>
    <xf numFmtId="0" fontId="8" fillId="0" borderId="0" xfId="0" quotePrefix="1" applyFont="1" applyAlignment="1">
      <alignment horizontal="center"/>
    </xf>
    <xf numFmtId="0" fontId="10" fillId="0" borderId="0" xfId="0" applyNumberFormat="1" applyFont="1" applyAlignment="1">
      <alignment horizontal="center"/>
    </xf>
    <xf numFmtId="0" fontId="10" fillId="0" borderId="0" xfId="0" quotePrefix="1" applyNumberFormat="1" applyFont="1" applyAlignment="1">
      <alignment horizontal="center"/>
    </xf>
    <xf numFmtId="0" fontId="10" fillId="0" borderId="0" xfId="0" quotePrefix="1" applyFont="1" applyAlignment="1">
      <alignment horizontal="center"/>
    </xf>
    <xf numFmtId="0" fontId="0" fillId="0" borderId="0" xfId="0" applyAlignment="1">
      <alignment horizontal="left"/>
    </xf>
    <xf numFmtId="0" fontId="13" fillId="0" borderId="0" xfId="0" applyFont="1"/>
    <xf numFmtId="0" fontId="14" fillId="0" borderId="0" xfId="0" applyFont="1" applyAlignment="1">
      <alignment horizontal="center"/>
    </xf>
    <xf numFmtId="0" fontId="6" fillId="0" borderId="0" xfId="0" quotePrefix="1" applyFont="1" applyAlignment="1">
      <alignment horizontal="center"/>
    </xf>
    <xf numFmtId="0" fontId="3" fillId="0" borderId="0" xfId="0" applyFont="1"/>
    <xf numFmtId="0" fontId="15" fillId="0" borderId="0" xfId="0" applyFont="1"/>
    <xf numFmtId="0" fontId="16" fillId="0" borderId="0" xfId="0" applyFont="1"/>
    <xf numFmtId="0" fontId="17" fillId="0" borderId="0" xfId="0" applyFont="1"/>
    <xf numFmtId="0" fontId="17" fillId="0" borderId="0" xfId="0" applyFont="1" applyAlignment="1">
      <alignment horizontal="center"/>
    </xf>
    <xf numFmtId="0" fontId="18" fillId="0" borderId="0" xfId="0" applyNumberFormat="1" applyFont="1" applyAlignment="1">
      <alignment horizontal="center"/>
    </xf>
    <xf numFmtId="0" fontId="19" fillId="0" borderId="0" xfId="0" applyFont="1" applyBorder="1" applyAlignment="1">
      <alignment horizontal="center"/>
    </xf>
    <xf numFmtId="0" fontId="0" fillId="0" borderId="0" xfId="0" applyAlignment="1"/>
    <xf numFmtId="0" fontId="17" fillId="0" borderId="0" xfId="0" applyFont="1" applyAlignment="1"/>
    <xf numFmtId="0" fontId="3" fillId="0" borderId="0" xfId="0" applyFont="1" applyAlignment="1"/>
    <xf numFmtId="0" fontId="20" fillId="0" borderId="0" xfId="0" applyFont="1"/>
    <xf numFmtId="0" fontId="21" fillId="0" borderId="0" xfId="0" applyFont="1" applyAlignment="1"/>
    <xf numFmtId="0" fontId="22" fillId="0" borderId="0" xfId="0" applyFont="1" applyAlignment="1">
      <alignment horizontal="center"/>
    </xf>
    <xf numFmtId="0" fontId="6" fillId="0" borderId="0" xfId="0" applyFont="1"/>
    <xf numFmtId="0" fontId="8" fillId="0" borderId="0" xfId="0" applyFont="1"/>
    <xf numFmtId="0" fontId="23" fillId="0" borderId="0" xfId="0" applyFont="1" applyAlignment="1">
      <alignment horizontal="center"/>
    </xf>
    <xf numFmtId="0" fontId="23" fillId="0" borderId="0" xfId="0" applyFont="1"/>
    <xf numFmtId="0" fontId="23" fillId="0" borderId="0" xfId="0" applyNumberFormat="1" applyFont="1" applyAlignment="1">
      <alignment horizontal="center"/>
    </xf>
    <xf numFmtId="0" fontId="26" fillId="0" borderId="0" xfId="0" applyFont="1" applyAlignment="1">
      <alignment horizontal="center"/>
    </xf>
    <xf numFmtId="20" fontId="8" fillId="0" borderId="0" xfId="0" applyNumberFormat="1" applyFont="1" applyAlignment="1">
      <alignment horizontal="center"/>
    </xf>
    <xf numFmtId="2" fontId="23" fillId="0" borderId="0" xfId="0" applyNumberFormat="1" applyFont="1" applyAlignment="1">
      <alignment horizontal="center"/>
    </xf>
    <xf numFmtId="0" fontId="27" fillId="0" borderId="0" xfId="0" applyFont="1" applyAlignment="1">
      <alignment horizontal="center"/>
    </xf>
    <xf numFmtId="0" fontId="27" fillId="0" borderId="0" xfId="0" applyFont="1"/>
    <xf numFmtId="0" fontId="0" fillId="0" borderId="1" xfId="0" applyBorder="1"/>
    <xf numFmtId="0" fontId="0" fillId="0" borderId="0" xfId="0" applyBorder="1"/>
    <xf numFmtId="0" fontId="17" fillId="0" borderId="0" xfId="0" applyFont="1" applyAlignment="1">
      <alignment horizontal="right"/>
    </xf>
    <xf numFmtId="0" fontId="17"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8" fillId="0" borderId="0" xfId="0" applyFont="1" applyAlignment="1">
      <alignment horizontal="left"/>
    </xf>
    <xf numFmtId="0" fontId="29" fillId="0" borderId="0" xfId="0" applyFont="1" applyAlignment="1">
      <alignment horizontal="center"/>
    </xf>
    <xf numFmtId="20" fontId="29" fillId="0" borderId="0" xfId="0" applyNumberFormat="1" applyFont="1" applyAlignment="1">
      <alignment horizontal="center"/>
    </xf>
    <xf numFmtId="0" fontId="29" fillId="0" borderId="0" xfId="0" applyFont="1" applyAlignment="1">
      <alignment horizontal="right"/>
    </xf>
    <xf numFmtId="2" fontId="29" fillId="0" borderId="0" xfId="0" applyNumberFormat="1" applyFont="1" applyAlignment="1">
      <alignment horizontal="center"/>
    </xf>
    <xf numFmtId="0" fontId="29" fillId="0" borderId="0" xfId="0" applyFont="1"/>
    <xf numFmtId="0" fontId="31" fillId="0" borderId="0" xfId="0" applyFont="1" applyAlignment="1">
      <alignment horizontal="center"/>
    </xf>
    <xf numFmtId="0" fontId="31" fillId="0" borderId="0" xfId="0" applyFont="1" applyAlignment="1">
      <alignment horizontal="right"/>
    </xf>
    <xf numFmtId="2" fontId="31" fillId="0" borderId="0" xfId="0" applyNumberFormat="1" applyFont="1" applyAlignment="1">
      <alignment horizontal="center"/>
    </xf>
    <xf numFmtId="0" fontId="31" fillId="0" borderId="0" xfId="0" applyFont="1"/>
    <xf numFmtId="2" fontId="33" fillId="0" borderId="0" xfId="0" applyNumberFormat="1" applyFont="1" applyAlignment="1">
      <alignment horizontal="center"/>
    </xf>
    <xf numFmtId="0" fontId="33" fillId="0" borderId="0" xfId="0" applyFont="1"/>
    <xf numFmtId="0" fontId="34" fillId="0" borderId="0" xfId="0" applyFont="1" applyAlignment="1">
      <alignment horizontal="center"/>
    </xf>
    <xf numFmtId="0" fontId="34" fillId="0" borderId="0" xfId="0" applyFont="1" applyAlignment="1">
      <alignment horizontal="right"/>
    </xf>
    <xf numFmtId="2" fontId="34" fillId="0" borderId="0" xfId="0" applyNumberFormat="1" applyFont="1" applyAlignment="1">
      <alignment horizontal="center"/>
    </xf>
    <xf numFmtId="0" fontId="34"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0" xfId="0" applyFont="1" applyAlignment="1">
      <alignment horizontal="right"/>
    </xf>
    <xf numFmtId="2" fontId="37" fillId="0" borderId="0" xfId="0" applyNumberFormat="1" applyFont="1" applyAlignment="1">
      <alignment horizontal="center"/>
    </xf>
    <xf numFmtId="0" fontId="37" fillId="0" borderId="0" xfId="0" applyFont="1"/>
    <xf numFmtId="0" fontId="39" fillId="0" borderId="0" xfId="0" applyFont="1" applyAlignment="1">
      <alignment horizontal="center"/>
    </xf>
    <xf numFmtId="0" fontId="39" fillId="0" borderId="0" xfId="0" applyFont="1" applyAlignment="1">
      <alignment horizontal="right"/>
    </xf>
    <xf numFmtId="2" fontId="39" fillId="0" borderId="0" xfId="0" applyNumberFormat="1" applyFont="1" applyAlignment="1">
      <alignment horizontal="center"/>
    </xf>
    <xf numFmtId="0" fontId="39" fillId="0" borderId="0" xfId="0" applyFont="1"/>
    <xf numFmtId="0" fontId="41" fillId="0" borderId="0" xfId="0" applyFont="1" applyAlignment="1">
      <alignment horizontal="center"/>
    </xf>
    <xf numFmtId="0" fontId="41" fillId="0" borderId="0" xfId="0" applyFont="1" applyAlignment="1">
      <alignment horizontal="right"/>
    </xf>
    <xf numFmtId="2" fontId="41" fillId="0" borderId="0" xfId="0" applyNumberFormat="1" applyFont="1" applyAlignment="1">
      <alignment horizontal="center"/>
    </xf>
    <xf numFmtId="0" fontId="41" fillId="0" borderId="0" xfId="0" applyFont="1"/>
    <xf numFmtId="0" fontId="43" fillId="0" borderId="0" xfId="0" applyFont="1" applyAlignment="1">
      <alignment horizontal="center"/>
    </xf>
    <xf numFmtId="0" fontId="43" fillId="0" borderId="0" xfId="0" applyFont="1" applyAlignment="1">
      <alignment horizontal="right"/>
    </xf>
    <xf numFmtId="2" fontId="43" fillId="0" borderId="0" xfId="0" applyNumberFormat="1" applyFont="1" applyAlignment="1">
      <alignment horizontal="center"/>
    </xf>
    <xf numFmtId="0" fontId="43" fillId="0" borderId="0" xfId="0" applyFont="1"/>
    <xf numFmtId="0" fontId="3" fillId="0" borderId="0" xfId="0" applyFont="1" applyBorder="1"/>
    <xf numFmtId="0" fontId="0" fillId="3" borderId="0" xfId="0" applyFill="1"/>
    <xf numFmtId="0" fontId="3" fillId="3" borderId="0" xfId="0" applyFont="1" applyFill="1"/>
    <xf numFmtId="0" fontId="0" fillId="2" borderId="0" xfId="0" applyFill="1"/>
    <xf numFmtId="0" fontId="3" fillId="2" borderId="0" xfId="0" applyFont="1" applyFill="1"/>
    <xf numFmtId="0" fontId="3" fillId="2" borderId="0" xfId="0" applyFont="1" applyFill="1" applyBorder="1"/>
    <xf numFmtId="20" fontId="6" fillId="0" borderId="0" xfId="0" applyNumberFormat="1" applyFont="1" applyAlignment="1">
      <alignment horizontal="center"/>
    </xf>
    <xf numFmtId="1" fontId="10" fillId="0" borderId="0" xfId="0" applyNumberFormat="1" applyFont="1" applyAlignment="1">
      <alignment horizontal="center"/>
    </xf>
    <xf numFmtId="0" fontId="23" fillId="0" borderId="0" xfId="0" quotePrefix="1" applyNumberFormat="1" applyFont="1" applyAlignment="1">
      <alignment horizontal="center"/>
    </xf>
    <xf numFmtId="0" fontId="23" fillId="0" borderId="0" xfId="0" quotePrefix="1" applyFont="1" applyAlignment="1">
      <alignment horizontal="center"/>
    </xf>
    <xf numFmtId="0" fontId="46" fillId="0" borderId="0" xfId="0" applyFont="1"/>
    <xf numFmtId="0" fontId="45" fillId="0" borderId="0" xfId="0" applyFont="1" applyFill="1"/>
    <xf numFmtId="0" fontId="45" fillId="0" borderId="0" xfId="0" applyFont="1" applyFill="1" applyBorder="1"/>
    <xf numFmtId="0" fontId="3" fillId="3" borderId="0" xfId="0" applyFont="1" applyFill="1" applyAlignment="1">
      <alignment horizontal="center"/>
    </xf>
    <xf numFmtId="0" fontId="7" fillId="0" borderId="0" xfId="0" applyFont="1" applyAlignment="1">
      <alignment horizontal="left"/>
    </xf>
    <xf numFmtId="0" fontId="9" fillId="0" borderId="0" xfId="0" applyFont="1" applyAlignment="1">
      <alignment horizontal="left"/>
    </xf>
    <xf numFmtId="0" fontId="11" fillId="0" borderId="0" xfId="0" applyFont="1" applyAlignment="1">
      <alignment horizontal="left"/>
    </xf>
    <xf numFmtId="0" fontId="24" fillId="0" borderId="0" xfId="0" applyFont="1" applyAlignment="1">
      <alignment horizontal="left"/>
    </xf>
    <xf numFmtId="0" fontId="2" fillId="0" borderId="0" xfId="0" applyFont="1" applyAlignment="1">
      <alignment horizontal="left"/>
    </xf>
    <xf numFmtId="0" fontId="10" fillId="0" borderId="0" xfId="0" applyFont="1" applyAlignment="1">
      <alignment horizontal="left"/>
    </xf>
    <xf numFmtId="0" fontId="25" fillId="0" borderId="0" xfId="0" applyFont="1" applyAlignment="1">
      <alignment horizontal="left"/>
    </xf>
    <xf numFmtId="0" fontId="17" fillId="0" borderId="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2" fontId="0" fillId="0" borderId="14" xfId="0" applyNumberFormat="1" applyBorder="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0" fontId="3" fillId="0" borderId="14" xfId="0" applyFont="1" applyBorder="1" applyAlignment="1">
      <alignment horizontal="center"/>
    </xf>
    <xf numFmtId="2" fontId="3" fillId="0" borderId="14" xfId="0" applyNumberFormat="1" applyFont="1" applyBorder="1" applyAlignment="1">
      <alignment horizontal="center"/>
    </xf>
    <xf numFmtId="0" fontId="17" fillId="0" borderId="3" xfId="0" applyFont="1" applyBorder="1"/>
    <xf numFmtId="2" fontId="0" fillId="0" borderId="15" xfId="0" applyNumberFormat="1" applyBorder="1" applyAlignment="1">
      <alignment horizontal="center"/>
    </xf>
    <xf numFmtId="2" fontId="0" fillId="0" borderId="3" xfId="0" applyNumberFormat="1" applyBorder="1" applyAlignment="1">
      <alignment horizontal="center"/>
    </xf>
    <xf numFmtId="0" fontId="49" fillId="0" borderId="0" xfId="0" applyFont="1" applyAlignment="1">
      <alignment horizontal="center"/>
    </xf>
    <xf numFmtId="20" fontId="22" fillId="0" borderId="0" xfId="0" applyNumberFormat="1" applyFont="1" applyAlignment="1">
      <alignment horizontal="center"/>
    </xf>
    <xf numFmtId="0" fontId="50" fillId="0" borderId="0" xfId="0" applyFont="1" applyAlignment="1">
      <alignment horizontal="left"/>
    </xf>
    <xf numFmtId="0" fontId="22" fillId="0" borderId="0" xfId="0" applyFont="1"/>
    <xf numFmtId="0" fontId="51" fillId="0" borderId="0" xfId="0" applyFont="1" applyAlignment="1">
      <alignment horizontal="center"/>
    </xf>
    <xf numFmtId="0" fontId="46" fillId="0" borderId="0" xfId="0" applyFont="1" applyAlignment="1">
      <alignment horizontal="center"/>
    </xf>
    <xf numFmtId="0" fontId="52" fillId="0" borderId="0" xfId="0" applyFont="1" applyAlignment="1">
      <alignment horizontal="left"/>
    </xf>
    <xf numFmtId="0" fontId="51" fillId="0" borderId="0" xfId="0" applyFont="1"/>
    <xf numFmtId="0" fontId="53" fillId="0" borderId="0" xfId="0" applyFont="1" applyAlignment="1">
      <alignment horizontal="left"/>
    </xf>
    <xf numFmtId="0" fontId="54" fillId="0" borderId="0" xfId="0" applyFont="1" applyAlignment="1">
      <alignment horizontal="center"/>
    </xf>
    <xf numFmtId="0" fontId="54" fillId="0" borderId="0" xfId="0" applyFont="1"/>
    <xf numFmtId="0" fontId="55" fillId="0" borderId="0" xfId="0" applyFont="1" applyAlignment="1">
      <alignment horizontal="left"/>
    </xf>
    <xf numFmtId="0" fontId="54" fillId="0" borderId="0" xfId="0" applyNumberFormat="1" applyFont="1" applyAlignment="1">
      <alignment horizontal="center"/>
    </xf>
    <xf numFmtId="0" fontId="18" fillId="0" borderId="0" xfId="0" applyFont="1" applyAlignment="1">
      <alignment horizontal="center"/>
    </xf>
    <xf numFmtId="0" fontId="56" fillId="0" borderId="0" xfId="0" applyFont="1" applyAlignment="1">
      <alignment horizontal="center"/>
    </xf>
    <xf numFmtId="0" fontId="57" fillId="0" borderId="0" xfId="0" applyFont="1" applyAlignment="1">
      <alignment horizontal="left"/>
    </xf>
    <xf numFmtId="1" fontId="18" fillId="0" borderId="0" xfId="0" applyNumberFormat="1" applyFont="1" applyAlignment="1">
      <alignment horizontal="center"/>
    </xf>
    <xf numFmtId="165" fontId="0" fillId="0" borderId="0" xfId="0" applyNumberFormat="1" applyAlignment="1">
      <alignment horizontal="center"/>
    </xf>
    <xf numFmtId="165" fontId="0" fillId="0" borderId="14" xfId="0" applyNumberFormat="1" applyBorder="1" applyAlignment="1">
      <alignment horizontal="center"/>
    </xf>
    <xf numFmtId="2" fontId="22" fillId="0" borderId="0" xfId="0" applyNumberFormat="1" applyFont="1" applyAlignment="1">
      <alignment horizontal="center"/>
    </xf>
    <xf numFmtId="2" fontId="46" fillId="0" borderId="0" xfId="0" applyNumberFormat="1" applyFont="1" applyAlignment="1">
      <alignment horizontal="center"/>
    </xf>
    <xf numFmtId="2" fontId="51" fillId="0" borderId="0" xfId="0" applyNumberFormat="1" applyFont="1" applyAlignment="1">
      <alignment horizontal="center"/>
    </xf>
    <xf numFmtId="2" fontId="56" fillId="0" borderId="0" xfId="0" applyNumberFormat="1" applyFont="1" applyAlignment="1">
      <alignment horizontal="center"/>
    </xf>
    <xf numFmtId="0" fontId="18" fillId="0" borderId="0" xfId="0" applyFont="1"/>
    <xf numFmtId="164" fontId="18" fillId="0" borderId="0" xfId="0" applyNumberFormat="1" applyFont="1" applyAlignment="1">
      <alignment horizontal="center"/>
    </xf>
    <xf numFmtId="11" fontId="18" fillId="0" borderId="0" xfId="0" applyNumberFormat="1" applyFont="1" applyAlignment="1">
      <alignment horizontal="center"/>
    </xf>
    <xf numFmtId="2" fontId="36" fillId="0" borderId="0" xfId="0" applyNumberFormat="1" applyFont="1" applyAlignment="1">
      <alignment horizontal="center"/>
    </xf>
    <xf numFmtId="11" fontId="6" fillId="0" borderId="0" xfId="0" applyNumberFormat="1" applyFont="1" applyAlignment="1">
      <alignment horizontal="center"/>
    </xf>
    <xf numFmtId="11" fontId="22" fillId="0" borderId="0" xfId="0" applyNumberFormat="1" applyFont="1" applyAlignment="1">
      <alignment horizontal="center"/>
    </xf>
    <xf numFmtId="11" fontId="27" fillId="0" borderId="0" xfId="0" applyNumberFormat="1" applyFont="1" applyAlignment="1">
      <alignment horizontal="center"/>
    </xf>
    <xf numFmtId="11" fontId="46" fillId="0" borderId="0" xfId="0" applyNumberFormat="1" applyFont="1" applyAlignment="1">
      <alignment horizontal="center"/>
    </xf>
    <xf numFmtId="11" fontId="56" fillId="0" borderId="0" xfId="0" applyNumberFormat="1" applyFont="1" applyAlignment="1">
      <alignment horizontal="center"/>
    </xf>
    <xf numFmtId="11" fontId="49" fillId="0" borderId="0" xfId="0" applyNumberFormat="1" applyFont="1" applyAlignment="1">
      <alignment horizontal="center"/>
    </xf>
    <xf numFmtId="11" fontId="36" fillId="0" borderId="0" xfId="0" applyNumberFormat="1" applyFont="1" applyAlignment="1">
      <alignment horizontal="center"/>
    </xf>
    <xf numFmtId="20" fontId="17" fillId="0" borderId="0" xfId="0" applyNumberFormat="1" applyFont="1" applyAlignment="1">
      <alignment horizontal="center"/>
    </xf>
    <xf numFmtId="2" fontId="17" fillId="0" borderId="0" xfId="0" applyNumberFormat="1" applyFont="1" applyAlignment="1">
      <alignment horizontal="center"/>
    </xf>
    <xf numFmtId="1" fontId="17" fillId="0" borderId="0" xfId="0" applyNumberFormat="1" applyFont="1" applyAlignment="1">
      <alignment horizontal="center"/>
    </xf>
    <xf numFmtId="164" fontId="17" fillId="0" borderId="0" xfId="0" applyNumberFormat="1" applyFont="1" applyAlignment="1">
      <alignment horizontal="center"/>
    </xf>
    <xf numFmtId="11" fontId="17" fillId="0" borderId="0" xfId="0" applyNumberFormat="1" applyFont="1" applyAlignment="1">
      <alignment horizontal="center"/>
    </xf>
    <xf numFmtId="0" fontId="2" fillId="0" borderId="0" xfId="0" applyFont="1" applyAlignment="1"/>
    <xf numFmtId="0" fontId="16" fillId="0" borderId="0" xfId="0" applyFont="1" applyAlignment="1"/>
    <xf numFmtId="0" fontId="30" fillId="0" borderId="0" xfId="0" applyFont="1" applyAlignment="1"/>
    <xf numFmtId="0" fontId="32" fillId="0" borderId="0" xfId="0" applyFont="1" applyAlignment="1"/>
    <xf numFmtId="0" fontId="35" fillId="0" borderId="0" xfId="0" applyFont="1" applyAlignment="1"/>
    <xf numFmtId="0" fontId="38" fillId="0" borderId="0" xfId="0" applyFont="1" applyAlignment="1"/>
    <xf numFmtId="0" fontId="40" fillId="0" borderId="0" xfId="0" applyFont="1" applyAlignment="1"/>
    <xf numFmtId="0" fontId="42" fillId="0" borderId="0" xfId="0" applyFont="1" applyAlignment="1"/>
    <xf numFmtId="0" fontId="44" fillId="0" borderId="0" xfId="0" applyFont="1" applyAlignment="1"/>
    <xf numFmtId="0" fontId="58" fillId="0" borderId="0" xfId="0" applyFont="1" applyAlignment="1">
      <alignment horizontal="center"/>
    </xf>
    <xf numFmtId="0" fontId="58" fillId="0" borderId="0" xfId="0" applyFont="1" applyAlignment="1">
      <alignment horizontal="right"/>
    </xf>
    <xf numFmtId="0" fontId="59" fillId="0" borderId="0" xfId="0" applyFont="1" applyAlignment="1"/>
    <xf numFmtId="0" fontId="58" fillId="0" borderId="0" xfId="0" applyFont="1"/>
    <xf numFmtId="11" fontId="58" fillId="0" borderId="0" xfId="0" applyNumberFormat="1" applyFont="1"/>
    <xf numFmtId="11" fontId="58" fillId="0" borderId="0" xfId="0" applyNumberFormat="1" applyFont="1" applyAlignment="1">
      <alignment horizontal="center"/>
    </xf>
    <xf numFmtId="164" fontId="58" fillId="0" borderId="0" xfId="0" applyNumberFormat="1" applyFont="1"/>
    <xf numFmtId="1" fontId="58" fillId="0" borderId="0" xfId="0" applyNumberFormat="1" applyFont="1"/>
    <xf numFmtId="1" fontId="58" fillId="0" borderId="0" xfId="0" applyNumberFormat="1" applyFont="1" applyAlignment="1">
      <alignment horizontal="center"/>
    </xf>
    <xf numFmtId="0" fontId="0" fillId="0" borderId="16" xfId="0" applyBorder="1"/>
    <xf numFmtId="0" fontId="0" fillId="0" borderId="17" xfId="0" applyBorder="1"/>
    <xf numFmtId="0" fontId="0" fillId="0" borderId="18" xfId="0" applyBorder="1"/>
    <xf numFmtId="0" fontId="0" fillId="0" borderId="16" xfId="0" pivotButton="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6" xfId="0" applyFill="1" applyBorder="1"/>
    <xf numFmtId="0" fontId="0" fillId="0" borderId="17" xfId="0" applyFill="1" applyBorder="1"/>
    <xf numFmtId="0" fontId="0" fillId="0" borderId="18" xfId="0" applyFill="1" applyBorder="1"/>
    <xf numFmtId="0" fontId="3" fillId="0" borderId="16" xfId="0" applyFont="1" applyFill="1" applyBorder="1"/>
    <xf numFmtId="0" fontId="17" fillId="4" borderId="25" xfId="0" applyFont="1" applyFill="1" applyBorder="1"/>
    <xf numFmtId="0" fontId="60" fillId="0" borderId="0" xfId="0" applyFont="1" applyAlignment="1">
      <alignment horizontal="right"/>
    </xf>
    <xf numFmtId="0" fontId="61" fillId="0" borderId="4" xfId="0" applyFont="1" applyFill="1" applyBorder="1" applyAlignment="1">
      <alignment horizontal="center"/>
    </xf>
    <xf numFmtId="0" fontId="61" fillId="0" borderId="5" xfId="0" applyFont="1" applyFill="1" applyBorder="1" applyAlignment="1">
      <alignment horizontal="center"/>
    </xf>
    <xf numFmtId="0" fontId="61" fillId="0" borderId="6" xfId="0" applyFont="1" applyFill="1" applyBorder="1" applyAlignment="1">
      <alignment horizontal="center"/>
    </xf>
    <xf numFmtId="11" fontId="17" fillId="0" borderId="26" xfId="0" applyNumberFormat="1" applyFont="1" applyFill="1" applyBorder="1" applyAlignment="1">
      <alignment horizontal="center"/>
    </xf>
    <xf numFmtId="11" fontId="17" fillId="0" borderId="27" xfId="0" applyNumberFormat="1" applyFont="1" applyFill="1" applyBorder="1" applyAlignment="1">
      <alignment horizontal="center"/>
    </xf>
    <xf numFmtId="11" fontId="17" fillId="0" borderId="12" xfId="0" applyNumberFormat="1" applyFont="1" applyFill="1" applyBorder="1" applyAlignment="1">
      <alignment horizontal="center"/>
    </xf>
    <xf numFmtId="11" fontId="17" fillId="0" borderId="14" xfId="0" applyNumberFormat="1" applyFont="1" applyFill="1" applyBorder="1" applyAlignment="1">
      <alignment horizontal="center"/>
    </xf>
    <xf numFmtId="11" fontId="17" fillId="0" borderId="0" xfId="0" applyNumberFormat="1" applyFont="1" applyFill="1" applyBorder="1" applyAlignment="1">
      <alignment horizontal="center"/>
    </xf>
    <xf numFmtId="11" fontId="17" fillId="0" borderId="13" xfId="0" applyNumberFormat="1" applyFont="1" applyFill="1" applyBorder="1" applyAlignment="1">
      <alignment horizontal="center"/>
    </xf>
    <xf numFmtId="11" fontId="17" fillId="0" borderId="15" xfId="0" applyNumberFormat="1" applyFont="1" applyFill="1" applyBorder="1" applyAlignment="1">
      <alignment horizontal="center"/>
    </xf>
    <xf numFmtId="11" fontId="17" fillId="0" borderId="3" xfId="0" applyNumberFormat="1" applyFont="1" applyFill="1" applyBorder="1" applyAlignment="1">
      <alignment horizontal="center"/>
    </xf>
    <xf numFmtId="11" fontId="17" fillId="0" borderId="28" xfId="0" applyNumberFormat="1"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29" xfId="0" applyFont="1" applyBorder="1" applyAlignment="1">
      <alignment horizontal="center"/>
    </xf>
    <xf numFmtId="0" fontId="3" fillId="0" borderId="31" xfId="0" applyFont="1" applyBorder="1" applyAlignment="1">
      <alignment horizontal="center"/>
    </xf>
    <xf numFmtId="0" fontId="62" fillId="0" borderId="0" xfId="0" applyFont="1" applyAlignment="1">
      <alignment horizontal="left" wrapText="1"/>
    </xf>
    <xf numFmtId="0" fontId="62" fillId="0" borderId="0" xfId="0" applyFont="1" applyAlignment="1">
      <alignment horizontal="left"/>
    </xf>
    <xf numFmtId="0" fontId="17" fillId="0" borderId="0" xfId="0" applyFont="1" applyAlignment="1">
      <alignment wrapText="1"/>
    </xf>
    <xf numFmtId="0" fontId="29" fillId="0" borderId="0" xfId="0" applyFont="1" applyAlignment="1">
      <alignment horizontal="left"/>
    </xf>
    <xf numFmtId="0" fontId="30" fillId="0" borderId="0" xfId="0" applyFont="1" applyAlignment="1">
      <alignment horizontal="left" wrapText="1"/>
    </xf>
    <xf numFmtId="11" fontId="63" fillId="0" borderId="0" xfId="0" applyNumberFormat="1" applyFont="1" applyAlignment="1">
      <alignment horizontal="left"/>
    </xf>
    <xf numFmtId="0" fontId="49" fillId="0" borderId="0" xfId="0" applyFont="1" applyAlignment="1">
      <alignment horizontal="left"/>
    </xf>
    <xf numFmtId="0" fontId="64" fillId="0" borderId="0" xfId="0" applyFont="1" applyAlignment="1">
      <alignment horizontal="left" wrapText="1"/>
    </xf>
    <xf numFmtId="11" fontId="65" fillId="0" borderId="0" xfId="0" applyNumberFormat="1" applyFont="1" applyAlignment="1">
      <alignment horizontal="left"/>
    </xf>
    <xf numFmtId="0" fontId="37" fillId="0" borderId="0" xfId="0" applyFont="1" applyAlignment="1">
      <alignment horizontal="left"/>
    </xf>
    <xf numFmtId="0" fontId="38" fillId="0" borderId="0" xfId="0" applyFont="1" applyAlignment="1">
      <alignment horizontal="left" wrapText="1"/>
    </xf>
    <xf numFmtId="11" fontId="66" fillId="0" borderId="0" xfId="0" applyNumberFormat="1" applyFont="1" applyAlignment="1">
      <alignment horizontal="left"/>
    </xf>
    <xf numFmtId="0" fontId="67" fillId="0" borderId="0" xfId="0" applyFont="1" applyAlignment="1">
      <alignment horizontal="left"/>
    </xf>
    <xf numFmtId="0" fontId="68" fillId="0" borderId="0" xfId="0" applyFont="1" applyAlignment="1">
      <alignment horizontal="left" wrapText="1"/>
    </xf>
    <xf numFmtId="11" fontId="69" fillId="0" borderId="0" xfId="0" applyNumberFormat="1" applyFont="1" applyAlignment="1">
      <alignment horizontal="left"/>
    </xf>
    <xf numFmtId="0" fontId="27" fillId="0" borderId="0" xfId="0" applyFont="1" applyAlignment="1">
      <alignment horizontal="left"/>
    </xf>
    <xf numFmtId="0" fontId="70" fillId="0" borderId="0" xfId="0" applyFont="1" applyAlignment="1">
      <alignment horizontal="left" wrapText="1"/>
    </xf>
    <xf numFmtId="11" fontId="71" fillId="0" borderId="0" xfId="0" applyNumberFormat="1" applyFont="1" applyAlignment="1">
      <alignment horizontal="left"/>
    </xf>
    <xf numFmtId="0" fontId="45" fillId="0" borderId="0" xfId="0" applyFont="1" applyAlignment="1">
      <alignment horizontal="left"/>
    </xf>
    <xf numFmtId="0" fontId="3" fillId="2" borderId="2" xfId="0" applyFont="1" applyFill="1" applyBorder="1" applyAlignment="1">
      <alignment horizontal="center" vertical="center" wrapText="1"/>
    </xf>
  </cellXfs>
  <cellStyles count="1">
    <cellStyle name="Normal" xfId="0" builtinId="0"/>
  </cellStyles>
  <dxfs count="53">
    <dxf>
      <font>
        <b val="0"/>
      </font>
    </dxf>
    <dxf>
      <font>
        <b val="0"/>
      </font>
    </dxf>
    <dxf>
      <font>
        <b val="0"/>
      </font>
    </dxf>
    <dxf>
      <font>
        <b val="0"/>
      </font>
    </dxf>
    <dxf>
      <font>
        <b val="0"/>
      </font>
    </dxf>
    <dxf>
      <font>
        <b val="0"/>
      </font>
    </dxf>
    <dxf>
      <font>
        <b val="0"/>
      </font>
    </dxf>
    <dxf>
      <font>
        <b val="0"/>
      </font>
    </dxf>
    <dxf>
      <font>
        <b val="0"/>
      </font>
    </dxf>
    <dxf>
      <font>
        <b/>
      </font>
    </dxf>
    <dxf>
      <font>
        <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66" formatCode=";;;"/>
    </dxf>
    <dxf>
      <font>
        <color theme="0"/>
      </font>
    </dxf>
  </dxfs>
  <tableStyles count="0" defaultTableStyle="TableStyleMedium2" defaultPivotStyle="PivotStyleLight16"/>
  <colors>
    <mruColors>
      <color rgb="FF3333FF"/>
      <color rgb="FFCCECFF"/>
      <color rgb="FFFF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6947022683613"/>
          <c:y val="5.1400554097404488E-2"/>
          <c:w val="0.40708441472748869"/>
          <c:h val="0.73444808982210552"/>
        </c:manualLayout>
      </c:layout>
      <c:scatterChart>
        <c:scatterStyle val="lineMarker"/>
        <c:varyColors val="0"/>
        <c:ser>
          <c:idx val="0"/>
          <c:order val="0"/>
          <c:tx>
            <c:strRef>
              <c:f>'Select data'!$B$16</c:f>
              <c:strCache>
                <c:ptCount val="1"/>
                <c:pt idx="0">
                  <c:v>JSSA-90-10-A--ben2000-NL(B)</c:v>
                </c:pt>
              </c:strCache>
            </c:strRef>
          </c:tx>
          <c:spPr>
            <a:ln w="12700">
              <a:solidFill>
                <a:schemeClr val="accent1"/>
              </a:solidFill>
            </a:ln>
          </c:spPr>
          <c:marker>
            <c:symbol val="diamond"/>
            <c:size val="8"/>
            <c:spPr>
              <a:solidFill>
                <a:srgbClr val="0070C0"/>
              </a:solidFill>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data'!$L$16:$V$16,'Select data'!$L$17:$V$17,'Select data'!$L$18:$V$18,'Select data'!$L$19:$V$19,'Select data'!$L$20:$V$20,'Select data'!$L$21:$V$21,'Select data'!$L$22:$V$22,'Select data'!$L$23:$V$23)</c:f>
              <c:numCache>
                <c:formatCode>0.00E+00</c:formatCode>
                <c:ptCount val="88"/>
                <c:pt idx="0">
                  <c:v>#N/A</c:v>
                </c:pt>
                <c:pt idx="1">
                  <c:v>#N/A</c:v>
                </c:pt>
                <c:pt idx="2">
                  <c:v>#N/A</c:v>
                </c:pt>
                <c:pt idx="3">
                  <c:v>#N/A</c:v>
                </c:pt>
                <c:pt idx="4">
                  <c:v>#N/A</c:v>
                </c:pt>
                <c:pt idx="5">
                  <c:v>#N/A</c:v>
                </c:pt>
                <c:pt idx="6">
                  <c:v>#N/A</c:v>
                </c:pt>
                <c:pt idx="7">
                  <c:v>#N/A</c:v>
                </c:pt>
                <c:pt idx="8">
                  <c:v>#N/A</c:v>
                </c:pt>
                <c:pt idx="9">
                  <c:v>#N/A</c:v>
                </c:pt>
                <c:pt idx="10">
                  <c:v>#N/A</c:v>
                </c:pt>
                <c:pt idx="11">
                  <c:v>#N/A</c:v>
                </c:pt>
                <c:pt idx="12">
                  <c:v>10</c:v>
                </c:pt>
                <c:pt idx="13">
                  <c:v>#N/A</c:v>
                </c:pt>
                <c:pt idx="14">
                  <c:v>10</c:v>
                </c:pt>
                <c:pt idx="15">
                  <c:v>#N/A</c:v>
                </c:pt>
                <c:pt idx="16">
                  <c:v>32</c:v>
                </c:pt>
                <c:pt idx="17">
                  <c:v>76</c:v>
                </c:pt>
                <c:pt idx="18">
                  <c:v>#N/A</c:v>
                </c:pt>
                <c:pt idx="19">
                  <c:v>#N/A</c:v>
                </c:pt>
                <c:pt idx="20">
                  <c:v>#N/A</c:v>
                </c:pt>
                <c:pt idx="21">
                  <c:v>#N/A</c:v>
                </c:pt>
                <c:pt idx="22">
                  <c:v>#N/A</c:v>
                </c:pt>
                <c:pt idx="23">
                  <c:v>16</c:v>
                </c:pt>
                <c:pt idx="24">
                  <c:v>#N/A</c:v>
                </c:pt>
                <c:pt idx="25">
                  <c:v>17</c:v>
                </c:pt>
                <c:pt idx="26">
                  <c:v>#N/A</c:v>
                </c:pt>
                <c:pt idx="27">
                  <c:v>33</c:v>
                </c:pt>
                <c:pt idx="28">
                  <c:v>71</c:v>
                </c:pt>
                <c:pt idx="29">
                  <c:v>#N/A</c:v>
                </c:pt>
                <c:pt idx="30">
                  <c:v>#N/A</c:v>
                </c:pt>
                <c:pt idx="31">
                  <c:v>#N/A</c:v>
                </c:pt>
                <c:pt idx="32">
                  <c:v>#N/A</c:v>
                </c:pt>
                <c:pt idx="33">
                  <c:v>4.4000000000000004</c:v>
                </c:pt>
                <c:pt idx="34">
                  <c:v>4.9000000000000004</c:v>
                </c:pt>
                <c:pt idx="35">
                  <c:v>7.8</c:v>
                </c:pt>
                <c:pt idx="36">
                  <c:v>9.6</c:v>
                </c:pt>
                <c:pt idx="37">
                  <c:v>#N/A</c:v>
                </c:pt>
                <c:pt idx="38">
                  <c:v>13</c:v>
                </c:pt>
                <c:pt idx="39">
                  <c:v>22</c:v>
                </c:pt>
                <c:pt idx="40">
                  <c:v>#N/A</c:v>
                </c:pt>
                <c:pt idx="41">
                  <c:v>#N/A</c:v>
                </c:pt>
                <c:pt idx="42">
                  <c:v>36.5</c:v>
                </c:pt>
                <c:pt idx="43">
                  <c:v>#N/A</c:v>
                </c:pt>
                <c:pt idx="44">
                  <c:v>1.6</c:v>
                </c:pt>
                <c:pt idx="45">
                  <c:v>3.7</c:v>
                </c:pt>
                <c:pt idx="46">
                  <c:v>5.8</c:v>
                </c:pt>
                <c:pt idx="47">
                  <c:v>13</c:v>
                </c:pt>
                <c:pt idx="48">
                  <c:v>#N/A</c:v>
                </c:pt>
                <c:pt idx="49">
                  <c:v>21</c:v>
                </c:pt>
                <c:pt idx="50">
                  <c:v>36.5</c:v>
                </c:pt>
                <c:pt idx="51">
                  <c:v>#N/A</c:v>
                </c:pt>
                <c:pt idx="52">
                  <c:v>#N/A</c:v>
                </c:pt>
                <c:pt idx="53">
                  <c:v>#N/A</c:v>
                </c:pt>
                <c:pt idx="54">
                  <c:v>#N/A</c:v>
                </c:pt>
                <c:pt idx="55">
                  <c:v>#N/A</c:v>
                </c:pt>
                <c:pt idx="56">
                  <c:v>4.8</c:v>
                </c:pt>
                <c:pt idx="57">
                  <c:v>#N/A</c:v>
                </c:pt>
                <c:pt idx="58">
                  <c:v>17</c:v>
                </c:pt>
                <c:pt idx="59">
                  <c:v>#N/A</c:v>
                </c:pt>
                <c:pt idx="60">
                  <c:v>28</c:v>
                </c:pt>
                <c:pt idx="61">
                  <c:v>78</c:v>
                </c:pt>
                <c:pt idx="62">
                  <c:v>#N/A</c:v>
                </c:pt>
                <c:pt idx="63">
                  <c:v>#N/A</c:v>
                </c:pt>
                <c:pt idx="64">
                  <c:v>#N/A</c:v>
                </c:pt>
                <c:pt idx="65">
                  <c:v>#N/A</c:v>
                </c:pt>
                <c:pt idx="66">
                  <c:v>#N/A</c:v>
                </c:pt>
                <c:pt idx="67">
                  <c:v>#N/A</c:v>
                </c:pt>
                <c:pt idx="68">
                  <c:v>#N/A</c:v>
                </c:pt>
                <c:pt idx="69">
                  <c:v>#N/A</c:v>
                </c:pt>
                <c:pt idx="70">
                  <c:v>#N/A</c:v>
                </c:pt>
                <c:pt idx="71">
                  <c:v>2.87</c:v>
                </c:pt>
                <c:pt idx="72">
                  <c:v>3.3</c:v>
                </c:pt>
                <c:pt idx="73">
                  <c:v>#N/A</c:v>
                </c:pt>
                <c:pt idx="74">
                  <c:v>#N/A</c:v>
                </c:pt>
                <c:pt idx="75">
                  <c:v>4.41</c:v>
                </c:pt>
                <c:pt idx="76">
                  <c:v>#N/A</c:v>
                </c:pt>
                <c:pt idx="77">
                  <c:v>#N/A</c:v>
                </c:pt>
                <c:pt idx="78">
                  <c:v>#N/A</c:v>
                </c:pt>
                <c:pt idx="79">
                  <c:v>#N/A</c:v>
                </c:pt>
                <c:pt idx="80">
                  <c:v>#N/A</c:v>
                </c:pt>
                <c:pt idx="81">
                  <c:v>#N/A</c:v>
                </c:pt>
                <c:pt idx="82">
                  <c:v>1.29</c:v>
                </c:pt>
                <c:pt idx="83">
                  <c:v>1.72</c:v>
                </c:pt>
                <c:pt idx="84">
                  <c:v>#N/A</c:v>
                </c:pt>
                <c:pt idx="85">
                  <c:v>#N/A</c:v>
                </c:pt>
                <c:pt idx="86">
                  <c:v>1.43</c:v>
                </c:pt>
                <c:pt idx="87">
                  <c:v>#N/A</c:v>
                </c:pt>
              </c:numCache>
            </c:numRef>
          </c:yVal>
          <c:smooth val="0"/>
        </c:ser>
        <c:ser>
          <c:idx val="1"/>
          <c:order val="1"/>
          <c:tx>
            <c:strRef>
              <c:f>'Select data'!$B$17</c:f>
              <c:strCache>
                <c:ptCount val="1"/>
                <c:pt idx="0">
                  <c:v>JSSA-90-10-A-mgn33-ben133-NL(B)</c:v>
                </c:pt>
              </c:strCache>
            </c:strRef>
          </c:tx>
          <c:spPr>
            <a:ln w="12700">
              <a:solidFill>
                <a:schemeClr val="accent6">
                  <a:lumMod val="50000"/>
                </a:schemeClr>
              </a:solidFill>
            </a:ln>
          </c:spPr>
          <c:marker>
            <c:symbol val="square"/>
            <c:size val="6"/>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data'!$L$17:$V$17</c:f>
              <c:numCache>
                <c:formatCode>0.00E+00</c:formatCode>
                <c:ptCount val="11"/>
                <c:pt idx="0">
                  <c:v>#N/A</c:v>
                </c:pt>
                <c:pt idx="1">
                  <c:v>10</c:v>
                </c:pt>
                <c:pt idx="2">
                  <c:v>#N/A</c:v>
                </c:pt>
                <c:pt idx="3">
                  <c:v>10</c:v>
                </c:pt>
                <c:pt idx="4">
                  <c:v>#N/A</c:v>
                </c:pt>
                <c:pt idx="5">
                  <c:v>32</c:v>
                </c:pt>
                <c:pt idx="6">
                  <c:v>76</c:v>
                </c:pt>
                <c:pt idx="7">
                  <c:v>#N/A</c:v>
                </c:pt>
                <c:pt idx="8">
                  <c:v>#N/A</c:v>
                </c:pt>
                <c:pt idx="9">
                  <c:v>#N/A</c:v>
                </c:pt>
                <c:pt idx="10">
                  <c:v>#N/A</c:v>
                </c:pt>
              </c:numCache>
            </c:numRef>
          </c:yVal>
          <c:smooth val="0"/>
        </c:ser>
        <c:ser>
          <c:idx val="2"/>
          <c:order val="2"/>
          <c:tx>
            <c:strRef>
              <c:f>'Select data'!$B$18</c:f>
              <c:strCache>
                <c:ptCount val="1"/>
                <c:pt idx="0">
                  <c:v>JSSA-90-10-A-mgn40--NL(B)</c:v>
                </c:pt>
              </c:strCache>
            </c:strRef>
          </c:tx>
          <c:spPr>
            <a:ln w="6350">
              <a:solidFill>
                <a:schemeClr val="tx1"/>
              </a:solidFill>
            </a:ln>
          </c:spPr>
          <c:marker>
            <c:symbol val="triangle"/>
            <c:size val="7"/>
            <c:spPr>
              <a:ln>
                <a:solidFill>
                  <a:schemeClr val="accent3">
                    <a:lumMod val="50000"/>
                  </a:schemeClr>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data'!$L$18:$V$18</c:f>
              <c:numCache>
                <c:formatCode>0.00E+00</c:formatCode>
                <c:ptCount val="11"/>
                <c:pt idx="0">
                  <c:v>#N/A</c:v>
                </c:pt>
                <c:pt idx="1">
                  <c:v>16</c:v>
                </c:pt>
                <c:pt idx="2">
                  <c:v>#N/A</c:v>
                </c:pt>
                <c:pt idx="3">
                  <c:v>17</c:v>
                </c:pt>
                <c:pt idx="4">
                  <c:v>#N/A</c:v>
                </c:pt>
                <c:pt idx="5">
                  <c:v>33</c:v>
                </c:pt>
                <c:pt idx="6">
                  <c:v>71</c:v>
                </c:pt>
                <c:pt idx="7">
                  <c:v>#N/A</c:v>
                </c:pt>
                <c:pt idx="8">
                  <c:v>#N/A</c:v>
                </c:pt>
                <c:pt idx="9">
                  <c:v>#N/A</c:v>
                </c:pt>
                <c:pt idx="10">
                  <c:v>#N/A</c:v>
                </c:pt>
              </c:numCache>
            </c:numRef>
          </c:yVal>
          <c:smooth val="0"/>
        </c:ser>
        <c:ser>
          <c:idx val="3"/>
          <c:order val="3"/>
          <c:tx>
            <c:strRef>
              <c:f>'Select data'!$B$19</c:f>
              <c:strCache>
                <c:ptCount val="1"/>
                <c:pt idx="0">
                  <c:v>JSSA-90-10-A---NL(B)</c:v>
                </c:pt>
              </c:strCache>
            </c:strRef>
          </c:tx>
          <c:spPr>
            <a:ln w="12700">
              <a:solidFill>
                <a:srgbClr val="7030A0"/>
              </a:solidFill>
            </a:ln>
          </c:spPr>
          <c:marker>
            <c:symbol val="triangle"/>
            <c:size val="7"/>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data'!$L$19:$V$19</c:f>
              <c:numCache>
                <c:formatCode>0.00E+00</c:formatCode>
                <c:ptCount val="11"/>
                <c:pt idx="0">
                  <c:v>4.4000000000000004</c:v>
                </c:pt>
                <c:pt idx="1">
                  <c:v>4.9000000000000004</c:v>
                </c:pt>
                <c:pt idx="2">
                  <c:v>7.8</c:v>
                </c:pt>
                <c:pt idx="3">
                  <c:v>9.6</c:v>
                </c:pt>
                <c:pt idx="4">
                  <c:v>#N/A</c:v>
                </c:pt>
                <c:pt idx="5">
                  <c:v>13</c:v>
                </c:pt>
                <c:pt idx="6">
                  <c:v>22</c:v>
                </c:pt>
                <c:pt idx="7">
                  <c:v>#N/A</c:v>
                </c:pt>
                <c:pt idx="8">
                  <c:v>#N/A</c:v>
                </c:pt>
                <c:pt idx="9">
                  <c:v>36.5</c:v>
                </c:pt>
                <c:pt idx="10">
                  <c:v>#N/A</c:v>
                </c:pt>
              </c:numCache>
            </c:numRef>
          </c:yVal>
          <c:smooth val="0"/>
        </c:ser>
        <c:ser>
          <c:idx val="4"/>
          <c:order val="4"/>
          <c:tx>
            <c:strRef>
              <c:f>'Select data'!$B$20</c:f>
              <c:strCache>
                <c:ptCount val="1"/>
                <c:pt idx="0">
                  <c:v>JSSA-90-10-C---NL(B)</c:v>
                </c:pt>
              </c:strCache>
            </c:strRef>
          </c:tx>
          <c:spPr>
            <a:ln w="12700">
              <a:solidFill>
                <a:srgbClr val="C00000"/>
              </a:solidFill>
            </a:ln>
          </c:spPr>
          <c:marker>
            <c:symbol val="diamond"/>
            <c:size val="7"/>
            <c:spPr>
              <a:solidFill>
                <a:srgbClr val="FF0000"/>
              </a:solidFill>
              <a:ln w="25400">
                <a:solidFill>
                  <a:srgbClr val="C00000"/>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data'!$L$20:$V$20</c:f>
              <c:numCache>
                <c:formatCode>0.00E+00</c:formatCode>
                <c:ptCount val="11"/>
                <c:pt idx="0">
                  <c:v>1.6</c:v>
                </c:pt>
                <c:pt idx="1">
                  <c:v>3.7</c:v>
                </c:pt>
                <c:pt idx="2">
                  <c:v>5.8</c:v>
                </c:pt>
                <c:pt idx="3">
                  <c:v>13</c:v>
                </c:pt>
                <c:pt idx="4">
                  <c:v>#N/A</c:v>
                </c:pt>
                <c:pt idx="5">
                  <c:v>21</c:v>
                </c:pt>
                <c:pt idx="6">
                  <c:v>36.5</c:v>
                </c:pt>
                <c:pt idx="7">
                  <c:v>#N/A</c:v>
                </c:pt>
                <c:pt idx="8">
                  <c:v>#N/A</c:v>
                </c:pt>
                <c:pt idx="9">
                  <c:v>#N/A</c:v>
                </c:pt>
                <c:pt idx="10">
                  <c:v>#N/A</c:v>
                </c:pt>
              </c:numCache>
            </c:numRef>
          </c:yVal>
          <c:smooth val="0"/>
        </c:ser>
        <c:ser>
          <c:idx val="5"/>
          <c:order val="5"/>
          <c:tx>
            <c:strRef>
              <c:f>'Select data'!$B$21</c:f>
              <c:strCache>
                <c:ptCount val="1"/>
                <c:pt idx="0">
                  <c:v>JSSA-90-10-D--ben133-NL(B)</c:v>
                </c:pt>
              </c:strCache>
            </c:strRef>
          </c:tx>
          <c:spPr>
            <a:ln w="12700">
              <a:solidFill>
                <a:schemeClr val="accent6"/>
              </a:solidFill>
            </a:ln>
          </c:spP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data'!$L$21:$V$21</c:f>
              <c:numCache>
                <c:formatCode>0.00E+00</c:formatCode>
                <c:ptCount val="11"/>
                <c:pt idx="0">
                  <c:v>#N/A</c:v>
                </c:pt>
                <c:pt idx="1">
                  <c:v>4.8</c:v>
                </c:pt>
                <c:pt idx="2">
                  <c:v>#N/A</c:v>
                </c:pt>
                <c:pt idx="3">
                  <c:v>17</c:v>
                </c:pt>
                <c:pt idx="4">
                  <c:v>#N/A</c:v>
                </c:pt>
                <c:pt idx="5">
                  <c:v>28</c:v>
                </c:pt>
                <c:pt idx="6">
                  <c:v>78</c:v>
                </c:pt>
                <c:pt idx="7">
                  <c:v>#N/A</c:v>
                </c:pt>
                <c:pt idx="8">
                  <c:v>#N/A</c:v>
                </c:pt>
                <c:pt idx="9">
                  <c:v>#N/A</c:v>
                </c:pt>
                <c:pt idx="10">
                  <c:v>#N/A</c:v>
                </c:pt>
              </c:numCache>
            </c:numRef>
          </c:yVal>
          <c:smooth val="0"/>
        </c:ser>
        <c:ser>
          <c:idx val="6"/>
          <c:order val="6"/>
          <c:tx>
            <c:strRef>
              <c:f>'Select data'!$B$22</c:f>
              <c:strCache>
                <c:ptCount val="1"/>
                <c:pt idx="0">
                  <c:v>JSSA-90-1100-A-mgn33-ben133-NL(B)</c:v>
                </c:pt>
              </c:strCache>
            </c:strRef>
          </c:tx>
          <c:spPr>
            <a:ln w="12700">
              <a:solidFill>
                <a:schemeClr val="accent1">
                  <a:lumMod val="60000"/>
                  <a:lumOff val="40000"/>
                </a:schemeClr>
              </a:solidFill>
            </a:ln>
          </c:spPr>
          <c:marker>
            <c:symbol val="circle"/>
            <c:size val="7"/>
            <c:spPr>
              <a:ln>
                <a:solidFill>
                  <a:schemeClr val="tx1"/>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data'!$L$22:$V$22</c:f>
              <c:numCache>
                <c:formatCode>0.00E+00</c:formatCode>
                <c:ptCount val="11"/>
                <c:pt idx="0">
                  <c:v>#N/A</c:v>
                </c:pt>
                <c:pt idx="1">
                  <c:v>#N/A</c:v>
                </c:pt>
                <c:pt idx="2">
                  <c:v>#N/A</c:v>
                </c:pt>
                <c:pt idx="3">
                  <c:v>#N/A</c:v>
                </c:pt>
                <c:pt idx="4">
                  <c:v>#N/A</c:v>
                </c:pt>
                <c:pt idx="5">
                  <c:v>2.87</c:v>
                </c:pt>
                <c:pt idx="6">
                  <c:v>3.3</c:v>
                </c:pt>
                <c:pt idx="7">
                  <c:v>#N/A</c:v>
                </c:pt>
                <c:pt idx="8">
                  <c:v>#N/A</c:v>
                </c:pt>
                <c:pt idx="9">
                  <c:v>4.41</c:v>
                </c:pt>
                <c:pt idx="10">
                  <c:v>#N/A</c:v>
                </c:pt>
              </c:numCache>
            </c:numRef>
          </c:yVal>
          <c:smooth val="0"/>
        </c:ser>
        <c:ser>
          <c:idx val="7"/>
          <c:order val="7"/>
          <c:tx>
            <c:strRef>
              <c:f>'Select data'!$B$23</c:f>
              <c:strCache>
                <c:ptCount val="1"/>
                <c:pt idx="0">
                  <c:v>JSSA-90-1100-A---NL(B)</c:v>
                </c:pt>
              </c:strCache>
            </c:strRef>
          </c:tx>
          <c:spPr>
            <a:ln w="12700">
              <a:solidFill>
                <a:srgbClr val="00B050"/>
              </a:solidFill>
            </a:ln>
          </c:spPr>
          <c:marker>
            <c:symbol val="square"/>
            <c:size val="6"/>
            <c:spPr>
              <a:solidFill>
                <a:schemeClr val="accent3">
                  <a:lumMod val="40000"/>
                  <a:lumOff val="60000"/>
                </a:schemeClr>
              </a:solidFill>
              <a:ln w="19050">
                <a:solidFill>
                  <a:srgbClr val="00B050"/>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data'!$L$23:$V$23</c:f>
              <c:numCache>
                <c:formatCode>0.00E+00</c:formatCode>
                <c:ptCount val="11"/>
                <c:pt idx="0">
                  <c:v>#N/A</c:v>
                </c:pt>
                <c:pt idx="1">
                  <c:v>#N/A</c:v>
                </c:pt>
                <c:pt idx="2">
                  <c:v>#N/A</c:v>
                </c:pt>
                <c:pt idx="3">
                  <c:v>#N/A</c:v>
                </c:pt>
                <c:pt idx="4">
                  <c:v>#N/A</c:v>
                </c:pt>
                <c:pt idx="5">
                  <c:v>1.29</c:v>
                </c:pt>
                <c:pt idx="6">
                  <c:v>1.72</c:v>
                </c:pt>
                <c:pt idx="7">
                  <c:v>#N/A</c:v>
                </c:pt>
                <c:pt idx="8">
                  <c:v>#N/A</c:v>
                </c:pt>
                <c:pt idx="9">
                  <c:v>1.43</c:v>
                </c:pt>
                <c:pt idx="10">
                  <c:v>#N/A</c:v>
                </c:pt>
              </c:numCache>
            </c:numRef>
          </c:yVal>
          <c:smooth val="0"/>
        </c:ser>
        <c:ser>
          <c:idx val="8"/>
          <c:order val="8"/>
          <c:tx>
            <c:strRef>
              <c:f>'Select data'!$B$24</c:f>
              <c:strCache>
                <c:ptCount val="1"/>
                <c:pt idx="0">
                  <c:v>JSSA-90-4000-A---NL(B)</c:v>
                </c:pt>
              </c:strCache>
            </c:strRef>
          </c:tx>
          <c:spPr>
            <a:ln w="12700">
              <a:solidFill>
                <a:schemeClr val="accent5">
                  <a:lumMod val="75000"/>
                </a:schemeClr>
              </a:solidFill>
            </a:ln>
          </c:spPr>
          <c:marker>
            <c:symbol val="diamond"/>
            <c:size val="8"/>
            <c:spPr>
              <a:solidFill>
                <a:schemeClr val="accent5"/>
              </a:solidFill>
              <a:ln>
                <a:solidFill>
                  <a:schemeClr val="tx2"/>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data'!$L$24:$V$24</c:f>
              <c:numCache>
                <c:formatCode>0.00E+00</c:formatCode>
                <c:ptCount val="11"/>
                <c:pt idx="0">
                  <c:v>#N/A</c:v>
                </c:pt>
                <c:pt idx="1">
                  <c:v>#N/A</c:v>
                </c:pt>
                <c:pt idx="2">
                  <c:v>#N/A</c:v>
                </c:pt>
                <c:pt idx="3">
                  <c:v>#N/A</c:v>
                </c:pt>
                <c:pt idx="4">
                  <c:v>#N/A</c:v>
                </c:pt>
                <c:pt idx="5">
                  <c:v>0.64</c:v>
                </c:pt>
                <c:pt idx="6">
                  <c:v>#N/A</c:v>
                </c:pt>
                <c:pt idx="7">
                  <c:v>#N/A</c:v>
                </c:pt>
                <c:pt idx="8">
                  <c:v>#N/A</c:v>
                </c:pt>
                <c:pt idx="9">
                  <c:v>#N/A</c:v>
                </c:pt>
                <c:pt idx="10">
                  <c:v>#N/A</c:v>
                </c:pt>
              </c:numCache>
            </c:numRef>
          </c:yVal>
          <c:smooth val="0"/>
        </c:ser>
        <c:ser>
          <c:idx val="9"/>
          <c:order val="9"/>
          <c:tx>
            <c:strRef>
              <c:f>'Select data'!$B$25</c:f>
              <c:strCache>
                <c:ptCount val="1"/>
              </c:strCache>
            </c:strRef>
          </c:tx>
          <c:spPr>
            <a:ln w="12700">
              <a:solidFill>
                <a:schemeClr val="tx1"/>
              </a:solidFill>
            </a:ln>
          </c:spPr>
          <c:marker>
            <c:symbol val="diamond"/>
            <c:size val="8"/>
            <c:spPr>
              <a:solidFill>
                <a:schemeClr val="tx1"/>
              </a:solidFill>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data'!$L$25:$V$25</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dLbls>
          <c:showLegendKey val="0"/>
          <c:showVal val="0"/>
          <c:showCatName val="0"/>
          <c:showSerName val="0"/>
          <c:showPercent val="0"/>
          <c:showBubbleSize val="0"/>
        </c:dLbls>
        <c:axId val="121554432"/>
        <c:axId val="121556352"/>
      </c:scatterChart>
      <c:valAx>
        <c:axId val="121554432"/>
        <c:scaling>
          <c:orientation val="minMax"/>
        </c:scaling>
        <c:delete val="0"/>
        <c:axPos val="b"/>
        <c:majorGridlines>
          <c:spPr>
            <a:ln>
              <a:solidFill>
                <a:schemeClr val="bg1">
                  <a:lumMod val="85000"/>
                </a:schemeClr>
              </a:solidFill>
            </a:ln>
          </c:spPr>
        </c:majorGridlines>
        <c:title>
          <c:tx>
            <c:rich>
              <a:bodyPr/>
              <a:lstStyle/>
              <a:p>
                <a:pPr>
                  <a:defRPr/>
                </a:pPr>
                <a:r>
                  <a:rPr lang="en-US"/>
                  <a:t>Leach</a:t>
                </a:r>
                <a:r>
                  <a:rPr lang="en-US" baseline="0"/>
                  <a:t> time (days)</a:t>
                </a:r>
                <a:endParaRPr lang="en-US"/>
              </a:p>
            </c:rich>
          </c:tx>
          <c:layout/>
          <c:overlay val="0"/>
        </c:title>
        <c:numFmt formatCode="General" sourceLinked="1"/>
        <c:majorTickMark val="out"/>
        <c:minorTickMark val="none"/>
        <c:tickLblPos val="nextTo"/>
        <c:crossAx val="121556352"/>
        <c:crosses val="autoZero"/>
        <c:crossBetween val="midCat"/>
      </c:valAx>
      <c:valAx>
        <c:axId val="121556352"/>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NL</a:t>
                </a:r>
                <a:r>
                  <a:rPr lang="en-US" baseline="0"/>
                  <a:t> / WL (g m</a:t>
                </a:r>
                <a:r>
                  <a:rPr lang="en-US" baseline="30000"/>
                  <a:t>-2</a:t>
                </a:r>
                <a:r>
                  <a:rPr lang="en-US" baseline="0"/>
                  <a:t>),  pH or [Si] (M) </a:t>
                </a:r>
                <a:endParaRPr lang="en-US"/>
              </a:p>
            </c:rich>
          </c:tx>
          <c:layout>
            <c:manualLayout>
              <c:xMode val="edge"/>
              <c:yMode val="edge"/>
              <c:x val="4.2448716256836612E-2"/>
              <c:y val="0.12308034412365121"/>
            </c:manualLayout>
          </c:layout>
          <c:overlay val="0"/>
        </c:title>
        <c:numFmt formatCode="0.0E+00" sourceLinked="0"/>
        <c:majorTickMark val="out"/>
        <c:minorTickMark val="none"/>
        <c:tickLblPos val="nextTo"/>
        <c:crossAx val="121554432"/>
        <c:crosses val="autoZero"/>
        <c:crossBetween val="midCat"/>
      </c:valAx>
      <c:spPr>
        <a:ln w="19050">
          <a:solidFill>
            <a:schemeClr val="bg1">
              <a:lumMod val="65000"/>
            </a:schemeClr>
          </a:solidFill>
        </a:ln>
      </c:spPr>
    </c:plotArea>
    <c:legend>
      <c:legendPos val="r"/>
      <c:layout>
        <c:manualLayout>
          <c:xMode val="edge"/>
          <c:yMode val="edge"/>
          <c:x val="0.57417161541958084"/>
          <c:y val="8.6811388159813374E-2"/>
          <c:w val="0.39603322629364068"/>
          <c:h val="0.7569327792359288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5207847622398"/>
          <c:y val="5.1400554097404488E-2"/>
          <c:w val="0.41825759908503057"/>
          <c:h val="0.73444808982210552"/>
        </c:manualLayout>
      </c:layout>
      <c:scatterChart>
        <c:scatterStyle val="lineMarker"/>
        <c:varyColors val="0"/>
        <c:ser>
          <c:idx val="0"/>
          <c:order val="0"/>
          <c:tx>
            <c:strRef>
              <c:f>'Select data'!$B$26</c:f>
              <c:strCache>
                <c:ptCount val="1"/>
              </c:strCache>
            </c:strRef>
          </c:tx>
          <c:spPr>
            <a:ln w="12700">
              <a:solidFill>
                <a:schemeClr val="accent1"/>
              </a:solidFill>
            </a:ln>
          </c:spPr>
          <c:marker>
            <c:symbol val="diamond"/>
            <c:size val="8"/>
            <c:spPr>
              <a:solidFill>
                <a:srgbClr val="0070C0"/>
              </a:solidFill>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data'!$L$26:$V$26</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1"/>
          <c:order val="1"/>
          <c:tx>
            <c:strRef>
              <c:f>'Select data'!$B$27</c:f>
              <c:strCache>
                <c:ptCount val="1"/>
              </c:strCache>
            </c:strRef>
          </c:tx>
          <c:spPr>
            <a:ln w="12700">
              <a:solidFill>
                <a:schemeClr val="accent6">
                  <a:lumMod val="50000"/>
                </a:schemeClr>
              </a:solidFill>
            </a:ln>
          </c:spPr>
          <c:marker>
            <c:symbol val="square"/>
            <c:size val="6"/>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data'!$L$27:$V$27</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2"/>
          <c:order val="2"/>
          <c:tx>
            <c:strRef>
              <c:f>'Select data'!$B$29</c:f>
              <c:strCache>
                <c:ptCount val="1"/>
              </c:strCache>
            </c:strRef>
          </c:tx>
          <c:spPr>
            <a:ln w="6350">
              <a:solidFill>
                <a:schemeClr val="tx1"/>
              </a:solidFill>
            </a:ln>
          </c:spPr>
          <c:marker>
            <c:symbol val="triangle"/>
            <c:size val="7"/>
            <c:spPr>
              <a:ln>
                <a:solidFill>
                  <a:schemeClr val="accent3">
                    <a:lumMod val="50000"/>
                  </a:schemeClr>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data'!$L$28:$V$28</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3"/>
          <c:order val="3"/>
          <c:tx>
            <c:strRef>
              <c:f>'Select data'!$B$30</c:f>
              <c:strCache>
                <c:ptCount val="1"/>
              </c:strCache>
            </c:strRef>
          </c:tx>
          <c:spPr>
            <a:ln w="12700">
              <a:solidFill>
                <a:srgbClr val="7030A0"/>
              </a:solidFill>
            </a:ln>
          </c:spPr>
          <c:marker>
            <c:symbol val="triangle"/>
            <c:size val="7"/>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data'!$L$30:$V$30</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4"/>
          <c:order val="4"/>
          <c:tx>
            <c:strRef>
              <c:f>'Select data'!$B$31</c:f>
              <c:strCache>
                <c:ptCount val="1"/>
              </c:strCache>
            </c:strRef>
          </c:tx>
          <c:spPr>
            <a:ln w="12700">
              <a:solidFill>
                <a:srgbClr val="C00000"/>
              </a:solidFill>
            </a:ln>
          </c:spPr>
          <c:marker>
            <c:symbol val="diamond"/>
            <c:size val="7"/>
            <c:spPr>
              <a:solidFill>
                <a:srgbClr val="FF0000"/>
              </a:solidFill>
              <a:ln w="25400">
                <a:solidFill>
                  <a:srgbClr val="C00000"/>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data'!$L$31:$V$31</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5"/>
          <c:order val="5"/>
          <c:tx>
            <c:strRef>
              <c:f>'Select data'!$B$32</c:f>
              <c:strCache>
                <c:ptCount val="1"/>
              </c:strCache>
            </c:strRef>
          </c:tx>
          <c:spPr>
            <a:ln w="12700">
              <a:solidFill>
                <a:schemeClr val="accent6"/>
              </a:solidFill>
            </a:ln>
          </c:spP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data'!$L$32:$V$32</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6"/>
          <c:order val="6"/>
          <c:tx>
            <c:strRef>
              <c:f>'Select data'!$B$33</c:f>
              <c:strCache>
                <c:ptCount val="1"/>
              </c:strCache>
            </c:strRef>
          </c:tx>
          <c:spPr>
            <a:ln w="12700">
              <a:solidFill>
                <a:schemeClr val="accent1">
                  <a:lumMod val="60000"/>
                  <a:lumOff val="40000"/>
                </a:schemeClr>
              </a:solidFill>
            </a:ln>
          </c:spPr>
          <c:marker>
            <c:symbol val="circle"/>
            <c:size val="7"/>
            <c:spPr>
              <a:ln>
                <a:solidFill>
                  <a:schemeClr val="tx1"/>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data'!$L$33:$V$33</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7"/>
          <c:order val="7"/>
          <c:tx>
            <c:strRef>
              <c:f>'Select data'!$B$34</c:f>
              <c:strCache>
                <c:ptCount val="1"/>
              </c:strCache>
            </c:strRef>
          </c:tx>
          <c:spPr>
            <a:ln w="12700">
              <a:solidFill>
                <a:srgbClr val="00B050"/>
              </a:solidFill>
            </a:ln>
          </c:spPr>
          <c:marker>
            <c:symbol val="square"/>
            <c:size val="6"/>
            <c:spPr>
              <a:solidFill>
                <a:schemeClr val="accent3">
                  <a:lumMod val="40000"/>
                  <a:lumOff val="60000"/>
                </a:schemeClr>
              </a:solidFill>
              <a:ln w="19050">
                <a:solidFill>
                  <a:srgbClr val="00B050"/>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data'!$L$34:$V$34</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8"/>
          <c:order val="8"/>
          <c:tx>
            <c:strRef>
              <c:f>'Select data'!$B$35</c:f>
              <c:strCache>
                <c:ptCount val="1"/>
              </c:strCache>
            </c:strRef>
          </c:tx>
          <c:spPr>
            <a:ln w="12700">
              <a:solidFill>
                <a:schemeClr val="accent5">
                  <a:lumMod val="75000"/>
                </a:schemeClr>
              </a:solidFill>
            </a:ln>
          </c:spPr>
          <c:marker>
            <c:symbol val="diamond"/>
            <c:size val="8"/>
            <c:spPr>
              <a:solidFill>
                <a:schemeClr val="accent5"/>
              </a:solidFill>
              <a:ln>
                <a:solidFill>
                  <a:schemeClr val="tx2"/>
                </a:solidFill>
              </a:ln>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data'!$L$35:$V$35</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ser>
          <c:idx val="9"/>
          <c:order val="9"/>
          <c:tx>
            <c:strRef>
              <c:f>'Select data'!$B$36</c:f>
              <c:strCache>
                <c:ptCount val="1"/>
              </c:strCache>
            </c:strRef>
          </c:tx>
          <c:spPr>
            <a:ln w="12700">
              <a:solidFill>
                <a:schemeClr val="tx1"/>
              </a:solidFill>
            </a:ln>
          </c:spPr>
          <c:marker>
            <c:symbol val="diamond"/>
            <c:size val="8"/>
            <c:spPr>
              <a:solidFill>
                <a:schemeClr val="tx1"/>
              </a:solidFill>
            </c:spPr>
          </c:marker>
          <c:xVal>
            <c:numRef>
              <c:f>'Select data'!$L$15:$V$15</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'Select data'!$L$36:$V$36</c:f>
              <c:numCache>
                <c:formatCode>0.00E+00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0"/>
        </c:ser>
        <c:dLbls>
          <c:showLegendKey val="0"/>
          <c:showVal val="0"/>
          <c:showCatName val="0"/>
          <c:showSerName val="0"/>
          <c:showPercent val="0"/>
          <c:showBubbleSize val="0"/>
        </c:dLbls>
        <c:axId val="121498624"/>
        <c:axId val="121393536"/>
      </c:scatterChart>
      <c:valAx>
        <c:axId val="121498624"/>
        <c:scaling>
          <c:orientation val="minMax"/>
        </c:scaling>
        <c:delete val="0"/>
        <c:axPos val="b"/>
        <c:majorGridlines>
          <c:spPr>
            <a:ln>
              <a:solidFill>
                <a:schemeClr val="bg1">
                  <a:lumMod val="85000"/>
                </a:schemeClr>
              </a:solidFill>
            </a:ln>
          </c:spPr>
        </c:majorGridlines>
        <c:title>
          <c:tx>
            <c:rich>
              <a:bodyPr/>
              <a:lstStyle/>
              <a:p>
                <a:pPr>
                  <a:defRPr/>
                </a:pPr>
                <a:r>
                  <a:rPr lang="en-US"/>
                  <a:t>Leach</a:t>
                </a:r>
                <a:r>
                  <a:rPr lang="en-US" baseline="0"/>
                  <a:t> time (days)</a:t>
                </a:r>
                <a:endParaRPr lang="en-US"/>
              </a:p>
            </c:rich>
          </c:tx>
          <c:layout/>
          <c:overlay val="0"/>
        </c:title>
        <c:numFmt formatCode="General" sourceLinked="1"/>
        <c:majorTickMark val="out"/>
        <c:minorTickMark val="none"/>
        <c:tickLblPos val="nextTo"/>
        <c:crossAx val="121393536"/>
        <c:crosses val="autoZero"/>
        <c:crossBetween val="midCat"/>
      </c:valAx>
      <c:valAx>
        <c:axId val="121393536"/>
        <c:scaling>
          <c:orientation val="minMax"/>
        </c:scaling>
        <c:delete val="0"/>
        <c:axPos val="l"/>
        <c:majorGridlines>
          <c:spPr>
            <a:ln>
              <a:solidFill>
                <a:schemeClr val="bg1">
                  <a:lumMod val="85000"/>
                </a:schemeClr>
              </a:solidFill>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rPr>
                  <a:t>NL / WL (g m</a:t>
                </a:r>
                <a:r>
                  <a:rPr lang="en-US" sz="1000" b="1" i="0" baseline="30000">
                    <a:effectLst/>
                  </a:rPr>
                  <a:t>-2</a:t>
                </a:r>
                <a:r>
                  <a:rPr lang="en-US" sz="1000" b="1" i="0" baseline="0">
                    <a:effectLst/>
                  </a:rPr>
                  <a:t>),  pH or [Si] (M) </a:t>
                </a:r>
                <a:endParaRPr lang="en-US"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rich>
          </c:tx>
          <c:layout/>
          <c:overlay val="0"/>
        </c:title>
        <c:numFmt formatCode="0.0E+00" sourceLinked="0"/>
        <c:majorTickMark val="out"/>
        <c:minorTickMark val="none"/>
        <c:tickLblPos val="nextTo"/>
        <c:crossAx val="121498624"/>
        <c:crosses val="autoZero"/>
        <c:crossBetween val="midCat"/>
      </c:valAx>
      <c:spPr>
        <a:ln w="19050">
          <a:solidFill>
            <a:schemeClr val="bg1">
              <a:lumMod val="65000"/>
            </a:schemeClr>
          </a:solidFill>
        </a:ln>
      </c:spPr>
    </c:plotArea>
    <c:legend>
      <c:legendPos val="r"/>
      <c:layout>
        <c:manualLayout>
          <c:xMode val="edge"/>
          <c:yMode val="edge"/>
          <c:x val="0.57417161541958084"/>
          <c:y val="8.6811388159813374E-2"/>
          <c:w val="0.39603322629364068"/>
          <c:h val="0.7569327792359288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6947022683613"/>
          <c:y val="5.1400554097404488E-2"/>
          <c:w val="0.40708441472748869"/>
          <c:h val="0.73444808982210552"/>
        </c:manualLayout>
      </c:layout>
      <c:scatterChart>
        <c:scatterStyle val="lineMarker"/>
        <c:varyColors val="0"/>
        <c:ser>
          <c:idx val="0"/>
          <c:order val="0"/>
          <c:tx>
            <c:strRef>
              <c:f>CSi_SV!$B$2</c:f>
              <c:strCache>
                <c:ptCount val="1"/>
                <c:pt idx="0">
                  <c:v>ABS118-110-10-A---C(Si)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CSi_SV!$B$3:$B$13</c:f>
              <c:numCache>
                <c:formatCode>0.00E+00</c:formatCode>
                <c:ptCount val="11"/>
                <c:pt idx="0">
                  <c:v>4.6173126756906543E-4</c:v>
                </c:pt>
                <c:pt idx="1">
                  <c:v>5.6770237815868699E-4</c:v>
                </c:pt>
                <c:pt idx="3">
                  <c:v>8.7047697984332011E-4</c:v>
                </c:pt>
                <c:pt idx="5">
                  <c:v>1.0218642806856366E-3</c:v>
                </c:pt>
                <c:pt idx="6">
                  <c:v>1.0218642806856366E-3</c:v>
                </c:pt>
                <c:pt idx="9">
                  <c:v>1.3624857075808488E-3</c:v>
                </c:pt>
              </c:numCache>
            </c:numRef>
          </c:yVal>
          <c:smooth val="0"/>
        </c:ser>
        <c:ser>
          <c:idx val="1"/>
          <c:order val="1"/>
          <c:tx>
            <c:strRef>
              <c:f>CSi_SV!$C$2</c:f>
              <c:strCache>
                <c:ptCount val="1"/>
                <c:pt idx="0">
                  <c:v>MW-110-10-A--BNFL-C(Si)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CSi_SV!$C$3:$C$13</c:f>
              <c:numCache>
                <c:formatCode>0.00E+00</c:formatCode>
                <c:ptCount val="11"/>
                <c:pt idx="1">
                  <c:v>1.2164309145650362E-3</c:v>
                </c:pt>
                <c:pt idx="3">
                  <c:v>1.5301501390546281E-3</c:v>
                </c:pt>
              </c:numCache>
            </c:numRef>
          </c:yVal>
          <c:smooth val="0"/>
        </c:ser>
        <c:ser>
          <c:idx val="2"/>
          <c:order val="2"/>
          <c:tx>
            <c:strRef>
              <c:f>CSi_SV!$D$2</c:f>
              <c:strCache>
                <c:ptCount val="1"/>
                <c:pt idx="0">
                  <c:v>MW-110-10-A--EIR-C(Si)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CSi_SV!$D$3:$D$13</c:f>
              <c:numCache>
                <c:formatCode>0.00E+00</c:formatCode>
                <c:ptCount val="11"/>
                <c:pt idx="1">
                  <c:v>1.4225013855532977E-3</c:v>
                </c:pt>
                <c:pt idx="3">
                  <c:v>1.7108462610032904E-3</c:v>
                </c:pt>
              </c:numCache>
            </c:numRef>
          </c:yVal>
          <c:smooth val="0"/>
        </c:ser>
        <c:ser>
          <c:idx val="3"/>
          <c:order val="3"/>
          <c:tx>
            <c:strRef>
              <c:f>CSi_SV!$E$2</c:f>
              <c:strCache>
                <c:ptCount val="1"/>
                <c:pt idx="0">
                  <c:v>MW-110-1320-A---C(Si)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CSi_SV!$E$3:$E$13</c:f>
              <c:numCache>
                <c:formatCode>0.00E+00</c:formatCode>
                <c:ptCount val="11"/>
                <c:pt idx="1">
                  <c:v>5.5316080906326615E-3</c:v>
                </c:pt>
                <c:pt idx="3">
                  <c:v>4.9226237136822766E-3</c:v>
                </c:pt>
              </c:numCache>
            </c:numRef>
          </c:yVal>
          <c:smooth val="0"/>
        </c:ser>
        <c:ser>
          <c:idx val="4"/>
          <c:order val="4"/>
          <c:tx>
            <c:strRef>
              <c:f>CSi_SV!$F$2</c:f>
              <c:strCache>
                <c:ptCount val="1"/>
                <c:pt idx="0">
                  <c:v>ABS118-90-10-A---C(Si)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CSi_SV!$F$3:$F$13</c:f>
              <c:numCache>
                <c:formatCode>0.00E+00</c:formatCode>
                <c:ptCount val="11"/>
                <c:pt idx="1">
                  <c:v>3.784682521057914E-4</c:v>
                </c:pt>
                <c:pt idx="3">
                  <c:v>5.752717432008029E-4</c:v>
                </c:pt>
                <c:pt idx="5">
                  <c:v>6.0554920336926624E-4</c:v>
                </c:pt>
              </c:numCache>
            </c:numRef>
          </c:yVal>
          <c:smooth val="0"/>
        </c:ser>
        <c:ser>
          <c:idx val="5"/>
          <c:order val="5"/>
          <c:tx>
            <c:strRef>
              <c:f>CSi_SV!$G$2</c:f>
              <c:strCache>
                <c:ptCount val="1"/>
                <c:pt idx="0">
                  <c:v>ABS118-90-10-A--EIR-C(Si)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CSi_SV!$G$3:$G$13</c:f>
              <c:numCache>
                <c:formatCode>0.00E+00</c:formatCode>
                <c:ptCount val="11"/>
                <c:pt idx="3">
                  <c:v>4.7762693415750866E-4</c:v>
                </c:pt>
              </c:numCache>
            </c:numRef>
          </c:yVal>
          <c:smooth val="0"/>
        </c:ser>
        <c:ser>
          <c:idx val="6"/>
          <c:order val="6"/>
          <c:tx>
            <c:strRef>
              <c:f>CSi_SV!$H$2</c:f>
              <c:strCache>
                <c:ptCount val="1"/>
                <c:pt idx="0">
                  <c:v>ABS118-90-10-A-feoh40--C(Si)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CSi_SV!$H$3:$H$13</c:f>
              <c:numCache>
                <c:formatCode>0.00E+00</c:formatCode>
                <c:ptCount val="11"/>
                <c:pt idx="1">
                  <c:v>1.0681668476616048E-4</c:v>
                </c:pt>
                <c:pt idx="3">
                  <c:v>2.0295170105570494E-3</c:v>
                </c:pt>
                <c:pt idx="5">
                  <c:v>1.7802780794360078E-5</c:v>
                </c:pt>
                <c:pt idx="10">
                  <c:v>1.0681668476616048E-4</c:v>
                </c:pt>
              </c:numCache>
            </c:numRef>
          </c:yVal>
          <c:smooth val="0"/>
        </c:ser>
        <c:ser>
          <c:idx val="7"/>
          <c:order val="7"/>
          <c:tx>
            <c:strRef>
              <c:f>CSi_SV!$I$2</c:f>
              <c:strCache>
                <c:ptCount val="1"/>
                <c:pt idx="0">
                  <c:v>ABS118-90-10-A--STU-C(Si)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CSi_SV!$I$3:$I$13</c:f>
              <c:numCache>
                <c:formatCode>0.00E+00</c:formatCode>
                <c:ptCount val="11"/>
                <c:pt idx="3">
                  <c:v>4.6173126756906543E-4</c:v>
                </c:pt>
              </c:numCache>
            </c:numRef>
          </c:yVal>
          <c:smooth val="0"/>
        </c:ser>
        <c:ser>
          <c:idx val="8"/>
          <c:order val="8"/>
          <c:tx>
            <c:strRef>
              <c:f>CSi_SV!$J$2</c:f>
              <c:strCache>
                <c:ptCount val="1"/>
                <c:pt idx="0">
                  <c:v>ABS118-90-1100-A---C(Si)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CSi_SV!$J$3:$J$13</c:f>
              <c:numCache>
                <c:formatCode>0.00E+00</c:formatCode>
                <c:ptCount val="11"/>
                <c:pt idx="3">
                  <c:v>1.6652603092654819E-3</c:v>
                </c:pt>
                <c:pt idx="5">
                  <c:v>2.1648384020451264E-3</c:v>
                </c:pt>
                <c:pt idx="6">
                  <c:v>1.9150493556553043E-3</c:v>
                </c:pt>
                <c:pt idx="9">
                  <c:v>2.4978904638982224E-3</c:v>
                </c:pt>
              </c:numCache>
            </c:numRef>
          </c:yVal>
          <c:smooth val="0"/>
        </c:ser>
        <c:ser>
          <c:idx val="9"/>
          <c:order val="9"/>
          <c:tx>
            <c:strRef>
              <c:f>CSi_SV!$K$2</c:f>
              <c:strCache>
                <c:ptCount val="1"/>
                <c:pt idx="0">
                  <c:v>ABS118-90-150-A---C(Si)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CSi_SV!$K$3:$K$13</c:f>
              <c:numCache>
                <c:formatCode>0.00E+00</c:formatCode>
                <c:ptCount val="11"/>
                <c:pt idx="3">
                  <c:v>9.5373999530659419E-4</c:v>
                </c:pt>
                <c:pt idx="5">
                  <c:v>9.4238594774342032E-4</c:v>
                </c:pt>
                <c:pt idx="6">
                  <c:v>1.0332183282488105E-3</c:v>
                </c:pt>
                <c:pt idx="7">
                  <c:v>1.2035290416964163E-3</c:v>
                </c:pt>
              </c:numCache>
            </c:numRef>
          </c:yVal>
          <c:smooth val="0"/>
        </c:ser>
        <c:ser>
          <c:idx val="10"/>
          <c:order val="10"/>
          <c:tx>
            <c:strRef>
              <c:f>CSi_SV!$L$2</c:f>
              <c:strCache>
                <c:ptCount val="1"/>
                <c:pt idx="0">
                  <c:v>ABS118-90-260-A---C(Si)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CSi_SV!$L$3:$L$13</c:f>
              <c:numCache>
                <c:formatCode>0.00E+00</c:formatCode>
                <c:ptCount val="11"/>
                <c:pt idx="5">
                  <c:v>1.8696331654026092E-3</c:v>
                </c:pt>
                <c:pt idx="6">
                  <c:v>1.6531493251980963E-3</c:v>
                </c:pt>
              </c:numCache>
            </c:numRef>
          </c:yVal>
          <c:smooth val="0"/>
        </c:ser>
        <c:ser>
          <c:idx val="11"/>
          <c:order val="11"/>
          <c:tx>
            <c:strRef>
              <c:f>CSi_SV!$M$2</c:f>
              <c:strCache>
                <c:ptCount val="1"/>
                <c:pt idx="0">
                  <c:v>ABS118-90-50-A---C(Si)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CSi_SV!$M$3:$M$13</c:f>
              <c:numCache>
                <c:formatCode>0.00E+00</c:formatCode>
                <c:ptCount val="11"/>
                <c:pt idx="5">
                  <c:v>1.5895666588443239E-3</c:v>
                </c:pt>
                <c:pt idx="6">
                  <c:v>1.4598280251375265E-4</c:v>
                </c:pt>
              </c:numCache>
            </c:numRef>
          </c:yVal>
          <c:smooth val="0"/>
        </c:ser>
        <c:ser>
          <c:idx val="12"/>
          <c:order val="12"/>
          <c:tx>
            <c:strRef>
              <c:f>CSi_SV!$N$2</c:f>
              <c:strCache>
                <c:ptCount val="1"/>
                <c:pt idx="0">
                  <c:v>JSSA-90-10-A---C(Si)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CSi_SV!$N$3:$N$13</c:f>
              <c:numCache>
                <c:formatCode>0.00E+00</c:formatCode>
                <c:ptCount val="11"/>
                <c:pt idx="0">
                  <c:v>2.7034017205825815E-4</c:v>
                </c:pt>
                <c:pt idx="1">
                  <c:v>3.2290631662514161E-4</c:v>
                </c:pt>
                <c:pt idx="2">
                  <c:v>5.4818979334035677E-4</c:v>
                </c:pt>
                <c:pt idx="3">
                  <c:v>6.6083153169796448E-4</c:v>
                </c:pt>
                <c:pt idx="5">
                  <c:v>7.5094492238405046E-4</c:v>
                </c:pt>
                <c:pt idx="6">
                  <c:v>1.0513228913376705E-3</c:v>
                </c:pt>
                <c:pt idx="9">
                  <c:v>1.5769843370065058E-3</c:v>
                </c:pt>
              </c:numCache>
            </c:numRef>
          </c:yVal>
          <c:smooth val="0"/>
        </c:ser>
        <c:ser>
          <c:idx val="13"/>
          <c:order val="13"/>
          <c:tx>
            <c:strRef>
              <c:f>CSi_SV!$O$2</c:f>
              <c:strCache>
                <c:ptCount val="1"/>
                <c:pt idx="0">
                  <c:v>JSSA-90-10-A-mgn33-ben133-C(Si)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CSi_SV!$O$3:$O$13</c:f>
              <c:numCache>
                <c:formatCode>0.00E+00</c:formatCode>
                <c:ptCount val="11"/>
                <c:pt idx="1">
                  <c:v>2.3499670648555304E-4</c:v>
                </c:pt>
                <c:pt idx="3">
                  <c:v>3.311317227750975E-4</c:v>
                </c:pt>
                <c:pt idx="5">
                  <c:v>9.6135016289544423E-4</c:v>
                </c:pt>
                <c:pt idx="6">
                  <c:v>6.9430845098004317E-4</c:v>
                </c:pt>
              </c:numCache>
            </c:numRef>
          </c:yVal>
          <c:smooth val="0"/>
        </c:ser>
        <c:ser>
          <c:idx val="14"/>
          <c:order val="14"/>
          <c:tx>
            <c:strRef>
              <c:f>CSi_SV!$P$2</c:f>
              <c:strCache>
                <c:ptCount val="1"/>
                <c:pt idx="0">
                  <c:v>JSSA-90-10-A-mgn40--C(Si)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CSi_SV!$P$3:$P$13</c:f>
              <c:numCache>
                <c:formatCode>0.00E+00</c:formatCode>
                <c:ptCount val="11"/>
                <c:pt idx="1">
                  <c:v>1.7802780794360078E-4</c:v>
                </c:pt>
                <c:pt idx="3">
                  <c:v>2.8484449270976125E-4</c:v>
                </c:pt>
                <c:pt idx="5">
                  <c:v>9.9695572448416439E-4</c:v>
                </c:pt>
                <c:pt idx="6">
                  <c:v>1.6734613946698476E-3</c:v>
                </c:pt>
              </c:numCache>
            </c:numRef>
          </c:yVal>
          <c:smooth val="0"/>
        </c:ser>
        <c:ser>
          <c:idx val="15"/>
          <c:order val="15"/>
          <c:tx>
            <c:strRef>
              <c:f>CSi_SV!$Q$2</c:f>
              <c:strCache>
                <c:ptCount val="1"/>
                <c:pt idx="0">
                  <c:v>JSSA-90-10-C---C(Si)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CSi_SV!$Q$3:$Q$13</c:f>
              <c:numCache>
                <c:formatCode>0.00E+00</c:formatCode>
                <c:ptCount val="11"/>
                <c:pt idx="1">
                  <c:v>7.5094492238405049E-5</c:v>
                </c:pt>
                <c:pt idx="2">
                  <c:v>3.4543466429666313E-4</c:v>
                </c:pt>
                <c:pt idx="3">
                  <c:v>5.106425472211543E-4</c:v>
                </c:pt>
                <c:pt idx="5">
                  <c:v>7.359260239363693E-4</c:v>
                </c:pt>
                <c:pt idx="6">
                  <c:v>1.0813606882330326E-3</c:v>
                </c:pt>
              </c:numCache>
            </c:numRef>
          </c:yVal>
          <c:smooth val="0"/>
        </c:ser>
        <c:ser>
          <c:idx val="16"/>
          <c:order val="16"/>
          <c:tx>
            <c:strRef>
              <c:f>CSi_SV!$R$2</c:f>
              <c:strCache>
                <c:ptCount val="1"/>
                <c:pt idx="0">
                  <c:v>JSSA-90-10-D--ben133-C(Si)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CSi_SV!$R$3:$R$13</c:f>
              <c:numCache>
                <c:formatCode>0.00E+00</c:formatCode>
                <c:ptCount val="11"/>
              </c:numCache>
            </c:numRef>
          </c:yVal>
          <c:smooth val="0"/>
        </c:ser>
        <c:ser>
          <c:idx val="17"/>
          <c:order val="17"/>
          <c:tx>
            <c:strRef>
              <c:f>CSi_SV!$S$2</c:f>
              <c:strCache>
                <c:ptCount val="1"/>
                <c:pt idx="0">
                  <c:v>JSSA-90-1100-A---C(Si)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CSi_SV!$S$3:$S$13</c:f>
              <c:numCache>
                <c:formatCode>0.00E+00</c:formatCode>
                <c:ptCount val="11"/>
                <c:pt idx="5">
                  <c:v>2.8085340097163489E-3</c:v>
                </c:pt>
                <c:pt idx="6">
                  <c:v>3.4693655414143126E-3</c:v>
                </c:pt>
                <c:pt idx="9">
                  <c:v>2.9737418926408399E-3</c:v>
                </c:pt>
              </c:numCache>
            </c:numRef>
          </c:yVal>
          <c:smooth val="0"/>
        </c:ser>
        <c:ser>
          <c:idx val="18"/>
          <c:order val="18"/>
          <c:tx>
            <c:strRef>
              <c:f>CSi_SV!$T$2</c:f>
              <c:strCache>
                <c:ptCount val="1"/>
                <c:pt idx="0">
                  <c:v>JSSA-90-1100-A-mgn33-ben133-C(Si)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CSi_SV!$T$3:$T$13</c:f>
              <c:numCache>
                <c:formatCode>0.00E+00</c:formatCode>
                <c:ptCount val="11"/>
                <c:pt idx="5">
                  <c:v>1.7090669562585677E-3</c:v>
                </c:pt>
                <c:pt idx="6">
                  <c:v>1.4954335867262468E-3</c:v>
                </c:pt>
                <c:pt idx="9">
                  <c:v>1.4954335867262468E-3</c:v>
                </c:pt>
              </c:numCache>
            </c:numRef>
          </c:yVal>
          <c:smooth val="0"/>
        </c:ser>
        <c:ser>
          <c:idx val="19"/>
          <c:order val="19"/>
          <c:tx>
            <c:strRef>
              <c:f>CSi_SV!$U$2</c:f>
              <c:strCache>
                <c:ptCount val="1"/>
                <c:pt idx="0">
                  <c:v>JSSA-90-4000-A---C(Si)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CSi_SV!$U$3:$U$13</c:f>
              <c:numCache>
                <c:formatCode>0.00E+00</c:formatCode>
                <c:ptCount val="11"/>
                <c:pt idx="5">
                  <c:v>3.304157658489822E-3</c:v>
                </c:pt>
              </c:numCache>
            </c:numRef>
          </c:yVal>
          <c:smooth val="0"/>
        </c:ser>
        <c:ser>
          <c:idx val="20"/>
          <c:order val="20"/>
          <c:tx>
            <c:strRef>
              <c:f>CSi_SV!$V$2</c:f>
              <c:strCache>
                <c:ptCount val="1"/>
                <c:pt idx="0">
                  <c:v>MW-90-10-A--BNFL-C(Si)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CSi_SV!$V$3:$V$13</c:f>
              <c:numCache>
                <c:formatCode>0.00E+00</c:formatCode>
                <c:ptCount val="11"/>
                <c:pt idx="1">
                  <c:v>3.7869293642432391E-4</c:v>
                </c:pt>
                <c:pt idx="3">
                  <c:v>1.2406518841028358E-3</c:v>
                </c:pt>
                <c:pt idx="5">
                  <c:v>1.6839340726279579E-3</c:v>
                </c:pt>
              </c:numCache>
            </c:numRef>
          </c:yVal>
          <c:smooth val="0"/>
        </c:ser>
        <c:ser>
          <c:idx val="21"/>
          <c:order val="21"/>
          <c:tx>
            <c:strRef>
              <c:f>CSi_SV!$W$2</c:f>
              <c:strCache>
                <c:ptCount val="1"/>
                <c:pt idx="0">
                  <c:v>MW-90-10-A--EIR-C(Si)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CSi_SV!$W$3:$W$13</c:f>
              <c:numCache>
                <c:formatCode>0.00E+00</c:formatCode>
                <c:ptCount val="11"/>
                <c:pt idx="1">
                  <c:v>5.0748698079198726E-4</c:v>
                </c:pt>
                <c:pt idx="3">
                  <c:v>1.2379606652653025E-3</c:v>
                </c:pt>
                <c:pt idx="5">
                  <c:v>2.0337925215072822E-3</c:v>
                </c:pt>
                <c:pt idx="6">
                  <c:v>1.9915019397746168E-3</c:v>
                </c:pt>
              </c:numCache>
            </c:numRef>
          </c:yVal>
          <c:smooth val="0"/>
        </c:ser>
        <c:ser>
          <c:idx val="22"/>
          <c:order val="22"/>
          <c:tx>
            <c:strRef>
              <c:f>CSi_SV!$X$2</c:f>
              <c:strCache>
                <c:ptCount val="1"/>
                <c:pt idx="0">
                  <c:v>MW-90-1200-A---C(Si)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CSi_SV!$X$3:$X$13</c:f>
              <c:numCache>
                <c:formatCode>0.00E+00</c:formatCode>
                <c:ptCount val="11"/>
                <c:pt idx="3">
                  <c:v>5.6612842926065058E-3</c:v>
                </c:pt>
                <c:pt idx="5">
                  <c:v>5.0559897455982623E-3</c:v>
                </c:pt>
                <c:pt idx="9">
                  <c:v>5.5900731694290646E-3</c:v>
                </c:pt>
                <c:pt idx="10">
                  <c:v>4.6999341297110616E-3</c:v>
                </c:pt>
              </c:numCache>
            </c:numRef>
          </c:yVal>
          <c:smooth val="0"/>
        </c:ser>
        <c:ser>
          <c:idx val="23"/>
          <c:order val="23"/>
          <c:tx>
            <c:strRef>
              <c:f>CSi_SV!$Y$2</c:f>
              <c:strCache>
                <c:ptCount val="1"/>
                <c:pt idx="0">
                  <c:v>MW-90-1320-A--BNFL-C(Si)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CSi_SV!$Y$3:$Y$13</c:f>
              <c:numCache>
                <c:formatCode>0.00E+00</c:formatCode>
                <c:ptCount val="11"/>
                <c:pt idx="1">
                  <c:v>4.5673828271278853E-3</c:v>
                </c:pt>
                <c:pt idx="3">
                  <c:v>5.0748698079198726E-3</c:v>
                </c:pt>
                <c:pt idx="4">
                  <c:v>4.4151367328902893E-3</c:v>
                </c:pt>
                <c:pt idx="5">
                  <c:v>4.5673828271278853E-3</c:v>
                </c:pt>
              </c:numCache>
            </c:numRef>
          </c:yVal>
          <c:smooth val="0"/>
        </c:ser>
        <c:ser>
          <c:idx val="24"/>
          <c:order val="24"/>
          <c:tx>
            <c:strRef>
              <c:f>CSi_SV!$Z$2</c:f>
              <c:strCache>
                <c:ptCount val="1"/>
                <c:pt idx="0">
                  <c:v>MW-90-1320-A--EIR-C(Si)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CSi_SV!$Z$3:$Z$13</c:f>
              <c:numCache>
                <c:formatCode>0.00E+00</c:formatCode>
                <c:ptCount val="11"/>
                <c:pt idx="1">
                  <c:v>3.7554036578607061E-3</c:v>
                </c:pt>
                <c:pt idx="3">
                  <c:v>3.7554036578607061E-3</c:v>
                </c:pt>
                <c:pt idx="5">
                  <c:v>3.8569010540191037E-3</c:v>
                </c:pt>
                <c:pt idx="6">
                  <c:v>3.7554036578607061E-3</c:v>
                </c:pt>
              </c:numCache>
            </c:numRef>
          </c:yVal>
          <c:smooth val="0"/>
        </c:ser>
        <c:ser>
          <c:idx val="25"/>
          <c:order val="25"/>
          <c:tx>
            <c:strRef>
              <c:f>CSi_SV!$AA$2</c:f>
              <c:strCache>
                <c:ptCount val="1"/>
                <c:pt idx="0">
                  <c:v>SON68-90-10-A(pH9)-feoh40--C(Si)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CSi_SV!$AA$3:$AA$13</c:f>
              <c:numCache>
                <c:formatCode>0.00E+00</c:formatCode>
                <c:ptCount val="11"/>
                <c:pt idx="1">
                  <c:v>3.5605561588720157E-5</c:v>
                </c:pt>
                <c:pt idx="3">
                  <c:v>3.5605561588720157E-5</c:v>
                </c:pt>
                <c:pt idx="5">
                  <c:v>1.4242224635488063E-4</c:v>
                </c:pt>
                <c:pt idx="6">
                  <c:v>1.4242224635488063E-4</c:v>
                </c:pt>
              </c:numCache>
            </c:numRef>
          </c:yVal>
          <c:smooth val="0"/>
        </c:ser>
        <c:ser>
          <c:idx val="26"/>
          <c:order val="26"/>
          <c:tx>
            <c:strRef>
              <c:f>CSi_SV!$AB$2</c:f>
              <c:strCache>
                <c:ptCount val="1"/>
                <c:pt idx="0">
                  <c:v>SON68-90-10-A(pH9)-feoh4--C(Si)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CSi_SV!$AB$3:$AB$13</c:f>
              <c:numCache>
                <c:formatCode>0.00E+00</c:formatCode>
                <c:ptCount val="11"/>
                <c:pt idx="1">
                  <c:v>7.1211123177440314E-5</c:v>
                </c:pt>
                <c:pt idx="3">
                  <c:v>1.2461946556052055E-4</c:v>
                </c:pt>
                <c:pt idx="5">
                  <c:v>3.9166117747592172E-4</c:v>
                </c:pt>
                <c:pt idx="6">
                  <c:v>4.984778622420822E-4</c:v>
                </c:pt>
              </c:numCache>
            </c:numRef>
          </c:yVal>
          <c:smooth val="0"/>
        </c:ser>
        <c:ser>
          <c:idx val="27"/>
          <c:order val="27"/>
          <c:tx>
            <c:strRef>
              <c:f>CSi_SV!$AC$2</c:f>
              <c:strCache>
                <c:ptCount val="1"/>
                <c:pt idx="0">
                  <c:v>SON68-90-10-A(pH9)-mgn40--C(Si)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CSi_SV!$AC$3:$AC$13</c:f>
              <c:numCache>
                <c:formatCode>0.00E+00</c:formatCode>
                <c:ptCount val="11"/>
                <c:pt idx="1">
                  <c:v>1.9583058873796086E-4</c:v>
                </c:pt>
                <c:pt idx="3">
                  <c:v>5.3408342383080246E-4</c:v>
                </c:pt>
                <c:pt idx="5">
                  <c:v>9.6135016289544423E-4</c:v>
                </c:pt>
                <c:pt idx="6">
                  <c:v>1.1215751900446852E-3</c:v>
                </c:pt>
              </c:numCache>
            </c:numRef>
          </c:yVal>
          <c:smooth val="0"/>
        </c:ser>
        <c:ser>
          <c:idx val="28"/>
          <c:order val="28"/>
          <c:tx>
            <c:strRef>
              <c:f>CSi_SV!$AD$2</c:f>
              <c:strCache>
                <c:ptCount val="1"/>
                <c:pt idx="0">
                  <c:v>SON68-90-10-A(pH9)-mgn4--C(Si)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CSi_SV!$AD$3:$AD$13</c:f>
              <c:numCache>
                <c:formatCode>0.00E+00</c:formatCode>
                <c:ptCount val="11"/>
                <c:pt idx="1">
                  <c:v>4.2726673906464194E-4</c:v>
                </c:pt>
                <c:pt idx="3">
                  <c:v>7.1211123177440314E-4</c:v>
                </c:pt>
                <c:pt idx="5">
                  <c:v>9.7915294368980431E-4</c:v>
                </c:pt>
                <c:pt idx="6">
                  <c:v>9.07941820512364E-4</c:v>
                </c:pt>
              </c:numCache>
            </c:numRef>
          </c:yVal>
          <c:smooth val="0"/>
        </c:ser>
        <c:ser>
          <c:idx val="29"/>
          <c:order val="29"/>
          <c:tx>
            <c:strRef>
              <c:f>CSi_SV!$AE$2</c:f>
              <c:strCache>
                <c:ptCount val="1"/>
                <c:pt idx="0">
                  <c:v>SON68-90-10-A-mgn40--C(Si)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CSi_SV!$AE$3:$AE$13</c:f>
              <c:numCache>
                <c:formatCode>0.00E+00</c:formatCode>
                <c:ptCount val="11"/>
                <c:pt idx="1">
                  <c:v>3.5605561588720157E-5</c:v>
                </c:pt>
                <c:pt idx="3">
                  <c:v>8.3673069733492379E-4</c:v>
                </c:pt>
                <c:pt idx="5">
                  <c:v>2.1719392569119296E-3</c:v>
                </c:pt>
                <c:pt idx="6">
                  <c:v>2.1185309145288493E-3</c:v>
                </c:pt>
              </c:numCache>
            </c:numRef>
          </c:yVal>
          <c:smooth val="0"/>
        </c:ser>
        <c:ser>
          <c:idx val="30"/>
          <c:order val="30"/>
          <c:tx>
            <c:strRef>
              <c:f>CSi_SV!$AF$2</c:f>
              <c:strCache>
                <c:ptCount val="1"/>
                <c:pt idx="0">
                  <c:v>SON68-90-1200-A---C(Si)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CSi_SV!$AF$3:$AF$13</c:f>
              <c:numCache>
                <c:formatCode>0.00E+00</c:formatCode>
                <c:ptCount val="11"/>
                <c:pt idx="3">
                  <c:v>3.1724555375549661E-3</c:v>
                </c:pt>
                <c:pt idx="5">
                  <c:v>3.4288155809937509E-3</c:v>
                </c:pt>
                <c:pt idx="9">
                  <c:v>3.7029784052268963E-3</c:v>
                </c:pt>
                <c:pt idx="10">
                  <c:v>3.1048049705363978E-3</c:v>
                </c:pt>
              </c:numCache>
            </c:numRef>
          </c:yVal>
          <c:smooth val="0"/>
        </c:ser>
        <c:ser>
          <c:idx val="31"/>
          <c:order val="31"/>
          <c:tx>
            <c:strRef>
              <c:f>CSi_SV!$AG$2</c:f>
              <c:strCache>
                <c:ptCount val="1"/>
                <c:pt idx="0">
                  <c:v>ABS118-70-1100-A---C(Si)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CSi_SV!$AG$3:$AG$13</c:f>
              <c:numCache>
                <c:formatCode>0.00E+00</c:formatCode>
                <c:ptCount val="11"/>
                <c:pt idx="3">
                  <c:v>1.9983123711185781E-3</c:v>
                </c:pt>
                <c:pt idx="5">
                  <c:v>2.0815753865818525E-3</c:v>
                </c:pt>
                <c:pt idx="6">
                  <c:v>1.9150493556553043E-3</c:v>
                </c:pt>
                <c:pt idx="9">
                  <c:v>2.0815753865818525E-3</c:v>
                </c:pt>
              </c:numCache>
            </c:numRef>
          </c:yVal>
          <c:smooth val="0"/>
        </c:ser>
        <c:ser>
          <c:idx val="32"/>
          <c:order val="32"/>
          <c:tx>
            <c:strRef>
              <c:f>CSi_SV!$AH$2</c:f>
              <c:strCache>
                <c:ptCount val="1"/>
                <c:pt idx="0">
                  <c:v>ABS118-70-50-A---C(Si)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CSi_SV!$AH$3:$AH$13</c:f>
              <c:numCache>
                <c:formatCode>0.00E+00</c:formatCode>
                <c:ptCount val="11"/>
                <c:pt idx="1">
                  <c:v>2.8385118907934355E-4</c:v>
                </c:pt>
                <c:pt idx="3">
                  <c:v>7.9478332942216194E-4</c:v>
                </c:pt>
                <c:pt idx="5">
                  <c:v>1.0218642806856368E-3</c:v>
                </c:pt>
                <c:pt idx="6">
                  <c:v>1.5138730084231654E-3</c:v>
                </c:pt>
                <c:pt idx="9">
                  <c:v>1.7090669562585674E-4</c:v>
                </c:pt>
              </c:numCache>
            </c:numRef>
          </c:yVal>
          <c:smooth val="0"/>
        </c:ser>
        <c:ser>
          <c:idx val="33"/>
          <c:order val="33"/>
          <c:tx>
            <c:strRef>
              <c:f>CSi_SV!$AI$2</c:f>
              <c:strCache>
                <c:ptCount val="1"/>
                <c:pt idx="0">
                  <c:v>MW-70-10-A--BNFL-C(Si)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CSi_SV!$AI$3:$AI$13</c:f>
              <c:numCache>
                <c:formatCode>0.00E+00</c:formatCode>
                <c:ptCount val="11"/>
                <c:pt idx="3">
                  <c:v>4.0406728546392331E-4</c:v>
                </c:pt>
              </c:numCache>
            </c:numRef>
          </c:yVal>
          <c:smooth val="0"/>
        </c:ser>
        <c:ser>
          <c:idx val="34"/>
          <c:order val="34"/>
          <c:tx>
            <c:strRef>
              <c:f>CSi_SV!$AJ$2</c:f>
              <c:strCache>
                <c:ptCount val="1"/>
                <c:pt idx="0">
                  <c:v>MW-70-10-A--EIR-C(Si)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CSi_SV!$AJ$3:$AJ$13</c:f>
              <c:numCache>
                <c:formatCode>0.00E+00</c:formatCode>
                <c:ptCount val="11"/>
                <c:pt idx="3">
                  <c:v>3.7792401675645719E-4</c:v>
                </c:pt>
                <c:pt idx="5">
                  <c:v>1.5455285324119611E-4</c:v>
                </c:pt>
              </c:numCache>
            </c:numRef>
          </c:yVal>
          <c:smooth val="0"/>
        </c:ser>
        <c:ser>
          <c:idx val="35"/>
          <c:order val="35"/>
          <c:tx>
            <c:strRef>
              <c:f>CSi_SV!$AK$2</c:f>
              <c:strCache>
                <c:ptCount val="1"/>
                <c:pt idx="0">
                  <c:v>MW-70-1320-A---C(Si)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CSi_SV!$AK$3:$AK$13</c:f>
              <c:numCache>
                <c:formatCode>0.00E+00</c:formatCode>
                <c:ptCount val="11"/>
                <c:pt idx="3">
                  <c:v>3.8061523559399044E-3</c:v>
                </c:pt>
                <c:pt idx="5">
                  <c:v>2.0806966212471478E-3</c:v>
                </c:pt>
              </c:numCache>
            </c:numRef>
          </c:yVal>
          <c:smooth val="0"/>
        </c:ser>
        <c:ser>
          <c:idx val="36"/>
          <c:order val="36"/>
          <c:tx>
            <c:strRef>
              <c:f>CSi_SV!$AL$2</c:f>
              <c:strCache>
                <c:ptCount val="1"/>
                <c:pt idx="0">
                  <c:v>ABS118-50-1100-A---C(Si)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CSi_SV!$AL$3:$AL$13</c:f>
              <c:numCache>
                <c:formatCode>0.00E+00</c:formatCode>
                <c:ptCount val="11"/>
                <c:pt idx="3">
                  <c:v>9.1589317009601516E-4</c:v>
                </c:pt>
                <c:pt idx="5">
                  <c:v>1.3322082474123858E-3</c:v>
                </c:pt>
                <c:pt idx="6">
                  <c:v>1.4154712628756598E-3</c:v>
                </c:pt>
                <c:pt idx="9">
                  <c:v>1.4987342783389338E-3</c:v>
                </c:pt>
              </c:numCache>
            </c:numRef>
          </c:yVal>
          <c:smooth val="0"/>
        </c:ser>
        <c:ser>
          <c:idx val="37"/>
          <c:order val="37"/>
          <c:tx>
            <c:strRef>
              <c:f>CSi_SV!$AM$2</c:f>
              <c:strCache>
                <c:ptCount val="1"/>
                <c:pt idx="0">
                  <c:v>ABS118-40-260-A---C(Si)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CSi_SV!$AM$3:$AM$13</c:f>
              <c:numCache>
                <c:formatCode>0.00E+00</c:formatCode>
                <c:ptCount val="11"/>
                <c:pt idx="1">
                  <c:v>1.6531493251980963E-3</c:v>
                </c:pt>
                <c:pt idx="3">
                  <c:v>6.6913186972303914E-4</c:v>
                </c:pt>
                <c:pt idx="5">
                  <c:v>1.180820946570069E-4</c:v>
                </c:pt>
                <c:pt idx="6">
                  <c:v>5.3136942595653108E-4</c:v>
                </c:pt>
                <c:pt idx="9">
                  <c:v>7.4785326616104376E-4</c:v>
                </c:pt>
              </c:numCache>
            </c:numRef>
          </c:yVal>
          <c:smooth val="0"/>
        </c:ser>
        <c:dLbls>
          <c:showLegendKey val="0"/>
          <c:showVal val="0"/>
          <c:showCatName val="0"/>
          <c:showSerName val="0"/>
          <c:showPercent val="0"/>
          <c:showBubbleSize val="0"/>
        </c:dLbls>
        <c:axId val="125132800"/>
        <c:axId val="125134720"/>
      </c:scatterChart>
      <c:valAx>
        <c:axId val="125132800"/>
        <c:scaling>
          <c:orientation val="minMax"/>
        </c:scaling>
        <c:delete val="0"/>
        <c:axPos val="b"/>
        <c:majorGridlines>
          <c:spPr>
            <a:ln>
              <a:solidFill>
                <a:schemeClr val="bg1">
                  <a:lumMod val="85000"/>
                </a:schemeClr>
              </a:solidFill>
            </a:ln>
          </c:spPr>
        </c:majorGridlines>
        <c:title>
          <c:tx>
            <c:rich>
              <a:bodyPr/>
              <a:lstStyle/>
              <a:p>
                <a:pPr>
                  <a:defRPr/>
                </a:pPr>
                <a:r>
                  <a:rPr lang="en-US"/>
                  <a:t>Leach</a:t>
                </a:r>
                <a:r>
                  <a:rPr lang="en-US" baseline="0"/>
                  <a:t> time (days)</a:t>
                </a:r>
                <a:endParaRPr lang="en-US"/>
              </a:p>
            </c:rich>
          </c:tx>
          <c:overlay val="0"/>
        </c:title>
        <c:numFmt formatCode="General" sourceLinked="1"/>
        <c:majorTickMark val="out"/>
        <c:minorTickMark val="none"/>
        <c:tickLblPos val="nextTo"/>
        <c:crossAx val="125134720"/>
        <c:crosses val="autoZero"/>
        <c:crossBetween val="midCat"/>
      </c:valAx>
      <c:valAx>
        <c:axId val="125134720"/>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NL</a:t>
                </a:r>
                <a:r>
                  <a:rPr lang="en-US" baseline="0"/>
                  <a:t> / WL (g m</a:t>
                </a:r>
                <a:r>
                  <a:rPr lang="en-US" baseline="30000"/>
                  <a:t>-2</a:t>
                </a:r>
                <a:r>
                  <a:rPr lang="en-US" baseline="0"/>
                  <a:t>),  pH or [Si] (M) </a:t>
                </a:r>
                <a:endParaRPr lang="en-US"/>
              </a:p>
            </c:rich>
          </c:tx>
          <c:layout>
            <c:manualLayout>
              <c:xMode val="edge"/>
              <c:yMode val="edge"/>
              <c:x val="4.2448716256836612E-2"/>
              <c:y val="0.12308034412365121"/>
            </c:manualLayout>
          </c:layout>
          <c:overlay val="0"/>
        </c:title>
        <c:numFmt formatCode="0.0E+00" sourceLinked="0"/>
        <c:majorTickMark val="out"/>
        <c:minorTickMark val="none"/>
        <c:tickLblPos val="nextTo"/>
        <c:crossAx val="125132800"/>
        <c:crosses val="autoZero"/>
        <c:crossBetween val="midCat"/>
      </c:valAx>
      <c:spPr>
        <a:ln w="19050">
          <a:solidFill>
            <a:schemeClr val="bg1">
              <a:lumMod val="65000"/>
            </a:schemeClr>
          </a:solidFill>
        </a:ln>
      </c:spPr>
    </c:plotArea>
    <c:legend>
      <c:legendPos val="r"/>
      <c:layout>
        <c:manualLayout>
          <c:xMode val="edge"/>
          <c:yMode val="edge"/>
          <c:x val="0.57417161541958084"/>
          <c:y val="8.6811388159813374E-2"/>
          <c:w val="0.22213233320572434"/>
          <c:h val="0.65299478914061559"/>
        </c:manualLayout>
      </c:layout>
      <c:overlay val="0"/>
      <c:txPr>
        <a:bodyPr/>
        <a:lstStyle/>
        <a:p>
          <a:pPr>
            <a:defRPr sz="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6947022683613"/>
          <c:y val="5.1400554097404488E-2"/>
          <c:w val="0.40708441472748869"/>
          <c:h val="0.73444808982210552"/>
        </c:manualLayout>
      </c:layout>
      <c:scatterChart>
        <c:scatterStyle val="lineMarker"/>
        <c:varyColors val="0"/>
        <c:ser>
          <c:idx val="4"/>
          <c:order val="0"/>
          <c:tx>
            <c:strRef>
              <c:f>CSi_SV!$F$2</c:f>
              <c:strCache>
                <c:ptCount val="1"/>
                <c:pt idx="0">
                  <c:v>ABS118-90-10-A---C(Si)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CSi_SV!$F$3:$F$13</c:f>
              <c:numCache>
                <c:formatCode>0.00E+00</c:formatCode>
                <c:ptCount val="11"/>
                <c:pt idx="1">
                  <c:v>3.784682521057914E-4</c:v>
                </c:pt>
                <c:pt idx="3">
                  <c:v>5.752717432008029E-4</c:v>
                </c:pt>
                <c:pt idx="5">
                  <c:v>6.0554920336926624E-4</c:v>
                </c:pt>
              </c:numCache>
            </c:numRef>
          </c:yVal>
          <c:smooth val="0"/>
        </c:ser>
        <c:ser>
          <c:idx val="5"/>
          <c:order val="1"/>
          <c:tx>
            <c:strRef>
              <c:f>CSi_SV!$G$2</c:f>
              <c:strCache>
                <c:ptCount val="1"/>
                <c:pt idx="0">
                  <c:v>ABS118-90-10-A--EIR-C(Si)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CSi_SV!$G$3:$G$13</c:f>
              <c:numCache>
                <c:formatCode>0.00E+00</c:formatCode>
                <c:ptCount val="11"/>
                <c:pt idx="3">
                  <c:v>4.7762693415750866E-4</c:v>
                </c:pt>
              </c:numCache>
            </c:numRef>
          </c:yVal>
          <c:smooth val="0"/>
        </c:ser>
        <c:ser>
          <c:idx val="6"/>
          <c:order val="2"/>
          <c:tx>
            <c:strRef>
              <c:f>CSi_SV!$H$2</c:f>
              <c:strCache>
                <c:ptCount val="1"/>
                <c:pt idx="0">
                  <c:v>ABS118-90-10-A-feoh40--C(Si)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CSi_SV!$H$3:$H$13</c:f>
              <c:numCache>
                <c:formatCode>0.00E+00</c:formatCode>
                <c:ptCount val="11"/>
                <c:pt idx="1">
                  <c:v>1.0681668476616048E-4</c:v>
                </c:pt>
                <c:pt idx="3">
                  <c:v>2.0295170105570494E-3</c:v>
                </c:pt>
                <c:pt idx="5">
                  <c:v>1.7802780794360078E-5</c:v>
                </c:pt>
                <c:pt idx="10">
                  <c:v>1.0681668476616048E-4</c:v>
                </c:pt>
              </c:numCache>
            </c:numRef>
          </c:yVal>
          <c:smooth val="0"/>
        </c:ser>
        <c:ser>
          <c:idx val="7"/>
          <c:order val="3"/>
          <c:tx>
            <c:strRef>
              <c:f>CSi_SV!$I$2</c:f>
              <c:strCache>
                <c:ptCount val="1"/>
                <c:pt idx="0">
                  <c:v>ABS118-90-10-A--STU-C(Si)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CSi_SV!$I$3:$I$13</c:f>
              <c:numCache>
                <c:formatCode>0.00E+00</c:formatCode>
                <c:ptCount val="11"/>
                <c:pt idx="3">
                  <c:v>4.6173126756906543E-4</c:v>
                </c:pt>
              </c:numCache>
            </c:numRef>
          </c:yVal>
          <c:smooth val="0"/>
        </c:ser>
        <c:ser>
          <c:idx val="8"/>
          <c:order val="4"/>
          <c:tx>
            <c:strRef>
              <c:f>CSi_SV!$J$2</c:f>
              <c:strCache>
                <c:ptCount val="1"/>
                <c:pt idx="0">
                  <c:v>ABS118-90-1100-A---C(Si)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CSi_SV!$J$3:$J$13</c:f>
              <c:numCache>
                <c:formatCode>0.00E+00</c:formatCode>
                <c:ptCount val="11"/>
                <c:pt idx="3">
                  <c:v>1.6652603092654819E-3</c:v>
                </c:pt>
                <c:pt idx="5">
                  <c:v>2.1648384020451264E-3</c:v>
                </c:pt>
                <c:pt idx="6">
                  <c:v>1.9150493556553043E-3</c:v>
                </c:pt>
                <c:pt idx="9">
                  <c:v>2.4978904638982224E-3</c:v>
                </c:pt>
              </c:numCache>
            </c:numRef>
          </c:yVal>
          <c:smooth val="0"/>
        </c:ser>
        <c:ser>
          <c:idx val="9"/>
          <c:order val="5"/>
          <c:tx>
            <c:strRef>
              <c:f>CSi_SV!$K$2</c:f>
              <c:strCache>
                <c:ptCount val="1"/>
                <c:pt idx="0">
                  <c:v>ABS118-90-150-A---C(Si)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CSi_SV!$K$3:$K$13</c:f>
              <c:numCache>
                <c:formatCode>0.00E+00</c:formatCode>
                <c:ptCount val="11"/>
                <c:pt idx="3">
                  <c:v>9.5373999530659419E-4</c:v>
                </c:pt>
                <c:pt idx="5">
                  <c:v>9.4238594774342032E-4</c:v>
                </c:pt>
                <c:pt idx="6">
                  <c:v>1.0332183282488105E-3</c:v>
                </c:pt>
                <c:pt idx="7">
                  <c:v>1.2035290416964163E-3</c:v>
                </c:pt>
              </c:numCache>
            </c:numRef>
          </c:yVal>
          <c:smooth val="0"/>
        </c:ser>
        <c:ser>
          <c:idx val="10"/>
          <c:order val="6"/>
          <c:tx>
            <c:strRef>
              <c:f>CSi_SV!$L$2</c:f>
              <c:strCache>
                <c:ptCount val="1"/>
                <c:pt idx="0">
                  <c:v>ABS118-90-260-A---C(Si)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CSi_SV!$L$3:$L$13</c:f>
              <c:numCache>
                <c:formatCode>0.00E+00</c:formatCode>
                <c:ptCount val="11"/>
                <c:pt idx="5">
                  <c:v>1.8696331654026092E-3</c:v>
                </c:pt>
                <c:pt idx="6">
                  <c:v>1.6531493251980963E-3</c:v>
                </c:pt>
              </c:numCache>
            </c:numRef>
          </c:yVal>
          <c:smooth val="0"/>
        </c:ser>
        <c:ser>
          <c:idx val="11"/>
          <c:order val="7"/>
          <c:tx>
            <c:strRef>
              <c:f>CSi_SV!$M$2</c:f>
              <c:strCache>
                <c:ptCount val="1"/>
                <c:pt idx="0">
                  <c:v>ABS118-90-50-A---C(Si)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CSi_SV!$M$3:$M$13</c:f>
              <c:numCache>
                <c:formatCode>0.00E+00</c:formatCode>
                <c:ptCount val="11"/>
                <c:pt idx="5">
                  <c:v>1.5895666588443239E-3</c:v>
                </c:pt>
                <c:pt idx="6">
                  <c:v>1.4598280251375265E-4</c:v>
                </c:pt>
              </c:numCache>
            </c:numRef>
          </c:yVal>
          <c:smooth val="0"/>
        </c:ser>
        <c:ser>
          <c:idx val="12"/>
          <c:order val="8"/>
          <c:tx>
            <c:strRef>
              <c:f>CSi_SV!$N$2</c:f>
              <c:strCache>
                <c:ptCount val="1"/>
                <c:pt idx="0">
                  <c:v>JSSA-90-10-A---C(Si)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CSi_SV!$N$3:$N$13</c:f>
              <c:numCache>
                <c:formatCode>0.00E+00</c:formatCode>
                <c:ptCount val="11"/>
                <c:pt idx="0">
                  <c:v>2.7034017205825815E-4</c:v>
                </c:pt>
                <c:pt idx="1">
                  <c:v>3.2290631662514161E-4</c:v>
                </c:pt>
                <c:pt idx="2">
                  <c:v>5.4818979334035677E-4</c:v>
                </c:pt>
                <c:pt idx="3">
                  <c:v>6.6083153169796448E-4</c:v>
                </c:pt>
                <c:pt idx="5">
                  <c:v>7.5094492238405046E-4</c:v>
                </c:pt>
                <c:pt idx="6">
                  <c:v>1.0513228913376705E-3</c:v>
                </c:pt>
                <c:pt idx="9">
                  <c:v>1.5769843370065058E-3</c:v>
                </c:pt>
              </c:numCache>
            </c:numRef>
          </c:yVal>
          <c:smooth val="0"/>
        </c:ser>
        <c:ser>
          <c:idx val="13"/>
          <c:order val="9"/>
          <c:tx>
            <c:strRef>
              <c:f>CSi_SV!$O$2</c:f>
              <c:strCache>
                <c:ptCount val="1"/>
                <c:pt idx="0">
                  <c:v>JSSA-90-10-A-mgn33-ben133-C(Si)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CSi_SV!$O$3:$O$13</c:f>
              <c:numCache>
                <c:formatCode>0.00E+00</c:formatCode>
                <c:ptCount val="11"/>
                <c:pt idx="1">
                  <c:v>2.3499670648555304E-4</c:v>
                </c:pt>
                <c:pt idx="3">
                  <c:v>3.311317227750975E-4</c:v>
                </c:pt>
                <c:pt idx="5">
                  <c:v>9.6135016289544423E-4</c:v>
                </c:pt>
                <c:pt idx="6">
                  <c:v>6.9430845098004317E-4</c:v>
                </c:pt>
              </c:numCache>
            </c:numRef>
          </c:yVal>
          <c:smooth val="0"/>
        </c:ser>
        <c:ser>
          <c:idx val="14"/>
          <c:order val="10"/>
          <c:tx>
            <c:strRef>
              <c:f>CSi_SV!$P$2</c:f>
              <c:strCache>
                <c:ptCount val="1"/>
                <c:pt idx="0">
                  <c:v>JSSA-90-10-A-mgn40--C(Si)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CSi_SV!$P$3:$P$13</c:f>
              <c:numCache>
                <c:formatCode>0.00E+00</c:formatCode>
                <c:ptCount val="11"/>
                <c:pt idx="1">
                  <c:v>1.7802780794360078E-4</c:v>
                </c:pt>
                <c:pt idx="3">
                  <c:v>2.8484449270976125E-4</c:v>
                </c:pt>
                <c:pt idx="5">
                  <c:v>9.9695572448416439E-4</c:v>
                </c:pt>
                <c:pt idx="6">
                  <c:v>1.6734613946698476E-3</c:v>
                </c:pt>
              </c:numCache>
            </c:numRef>
          </c:yVal>
          <c:smooth val="0"/>
        </c:ser>
        <c:ser>
          <c:idx val="15"/>
          <c:order val="11"/>
          <c:tx>
            <c:strRef>
              <c:f>CSi_SV!$Q$2</c:f>
              <c:strCache>
                <c:ptCount val="1"/>
                <c:pt idx="0">
                  <c:v>JSSA-90-10-C---C(Si)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CSi_SV!$Q$3:$Q$13</c:f>
              <c:numCache>
                <c:formatCode>0.00E+00</c:formatCode>
                <c:ptCount val="11"/>
                <c:pt idx="1">
                  <c:v>7.5094492238405049E-5</c:v>
                </c:pt>
                <c:pt idx="2">
                  <c:v>3.4543466429666313E-4</c:v>
                </c:pt>
                <c:pt idx="3">
                  <c:v>5.106425472211543E-4</c:v>
                </c:pt>
                <c:pt idx="5">
                  <c:v>7.359260239363693E-4</c:v>
                </c:pt>
                <c:pt idx="6">
                  <c:v>1.0813606882330326E-3</c:v>
                </c:pt>
              </c:numCache>
            </c:numRef>
          </c:yVal>
          <c:smooth val="0"/>
        </c:ser>
        <c:ser>
          <c:idx val="16"/>
          <c:order val="12"/>
          <c:tx>
            <c:strRef>
              <c:f>CSi_SV!$R$2</c:f>
              <c:strCache>
                <c:ptCount val="1"/>
                <c:pt idx="0">
                  <c:v>JSSA-90-10-D--ben133-C(Si)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CSi_SV!$R$3:$R$13</c:f>
              <c:numCache>
                <c:formatCode>0.00E+00</c:formatCode>
                <c:ptCount val="11"/>
              </c:numCache>
            </c:numRef>
          </c:yVal>
          <c:smooth val="0"/>
        </c:ser>
        <c:ser>
          <c:idx val="17"/>
          <c:order val="13"/>
          <c:tx>
            <c:strRef>
              <c:f>CSi_SV!$S$2</c:f>
              <c:strCache>
                <c:ptCount val="1"/>
                <c:pt idx="0">
                  <c:v>JSSA-90-1100-A---C(Si)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CSi_SV!$S$3:$S$13</c:f>
              <c:numCache>
                <c:formatCode>0.00E+00</c:formatCode>
                <c:ptCount val="11"/>
                <c:pt idx="5">
                  <c:v>2.8085340097163489E-3</c:v>
                </c:pt>
                <c:pt idx="6">
                  <c:v>3.4693655414143126E-3</c:v>
                </c:pt>
                <c:pt idx="9">
                  <c:v>2.9737418926408399E-3</c:v>
                </c:pt>
              </c:numCache>
            </c:numRef>
          </c:yVal>
          <c:smooth val="0"/>
        </c:ser>
        <c:ser>
          <c:idx val="18"/>
          <c:order val="14"/>
          <c:tx>
            <c:strRef>
              <c:f>CSi_SV!$T$2</c:f>
              <c:strCache>
                <c:ptCount val="1"/>
                <c:pt idx="0">
                  <c:v>JSSA-90-1100-A-mgn33-ben133-C(Si)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CSi_SV!$T$3:$T$13</c:f>
              <c:numCache>
                <c:formatCode>0.00E+00</c:formatCode>
                <c:ptCount val="11"/>
                <c:pt idx="5">
                  <c:v>1.7090669562585677E-3</c:v>
                </c:pt>
                <c:pt idx="6">
                  <c:v>1.4954335867262468E-3</c:v>
                </c:pt>
                <c:pt idx="9">
                  <c:v>1.4954335867262468E-3</c:v>
                </c:pt>
              </c:numCache>
            </c:numRef>
          </c:yVal>
          <c:smooth val="0"/>
        </c:ser>
        <c:ser>
          <c:idx val="19"/>
          <c:order val="15"/>
          <c:tx>
            <c:strRef>
              <c:f>CSi_SV!$U$2</c:f>
              <c:strCache>
                <c:ptCount val="1"/>
                <c:pt idx="0">
                  <c:v>JSSA-90-4000-A---C(Si)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CSi_SV!$U$3:$U$13</c:f>
              <c:numCache>
                <c:formatCode>0.00E+00</c:formatCode>
                <c:ptCount val="11"/>
                <c:pt idx="5">
                  <c:v>3.304157658489822E-3</c:v>
                </c:pt>
              </c:numCache>
            </c:numRef>
          </c:yVal>
          <c:smooth val="0"/>
        </c:ser>
        <c:ser>
          <c:idx val="20"/>
          <c:order val="16"/>
          <c:tx>
            <c:strRef>
              <c:f>CSi_SV!$V$2</c:f>
              <c:strCache>
                <c:ptCount val="1"/>
                <c:pt idx="0">
                  <c:v>MW-90-10-A--BNFL-C(Si)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CSi_SV!$V$3:$V$13</c:f>
              <c:numCache>
                <c:formatCode>0.00E+00</c:formatCode>
                <c:ptCount val="11"/>
                <c:pt idx="1">
                  <c:v>3.7869293642432391E-4</c:v>
                </c:pt>
                <c:pt idx="3">
                  <c:v>1.2406518841028358E-3</c:v>
                </c:pt>
                <c:pt idx="5">
                  <c:v>1.6839340726279579E-3</c:v>
                </c:pt>
              </c:numCache>
            </c:numRef>
          </c:yVal>
          <c:smooth val="0"/>
        </c:ser>
        <c:ser>
          <c:idx val="21"/>
          <c:order val="17"/>
          <c:tx>
            <c:strRef>
              <c:f>CSi_SV!$W$2</c:f>
              <c:strCache>
                <c:ptCount val="1"/>
                <c:pt idx="0">
                  <c:v>MW-90-10-A--EIR-C(Si)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CSi_SV!$W$3:$W$13</c:f>
              <c:numCache>
                <c:formatCode>0.00E+00</c:formatCode>
                <c:ptCount val="11"/>
                <c:pt idx="1">
                  <c:v>5.0748698079198726E-4</c:v>
                </c:pt>
                <c:pt idx="3">
                  <c:v>1.2379606652653025E-3</c:v>
                </c:pt>
                <c:pt idx="5">
                  <c:v>2.0337925215072822E-3</c:v>
                </c:pt>
                <c:pt idx="6">
                  <c:v>1.9915019397746168E-3</c:v>
                </c:pt>
              </c:numCache>
            </c:numRef>
          </c:yVal>
          <c:smooth val="0"/>
        </c:ser>
        <c:ser>
          <c:idx val="22"/>
          <c:order val="18"/>
          <c:tx>
            <c:strRef>
              <c:f>CSi_SV!$X$2</c:f>
              <c:strCache>
                <c:ptCount val="1"/>
                <c:pt idx="0">
                  <c:v>MW-90-1200-A---C(Si)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CSi_SV!$X$3:$X$13</c:f>
              <c:numCache>
                <c:formatCode>0.00E+00</c:formatCode>
                <c:ptCount val="11"/>
                <c:pt idx="3">
                  <c:v>5.6612842926065058E-3</c:v>
                </c:pt>
                <c:pt idx="5">
                  <c:v>5.0559897455982623E-3</c:v>
                </c:pt>
                <c:pt idx="9">
                  <c:v>5.5900731694290646E-3</c:v>
                </c:pt>
                <c:pt idx="10">
                  <c:v>4.6999341297110616E-3</c:v>
                </c:pt>
              </c:numCache>
            </c:numRef>
          </c:yVal>
          <c:smooth val="0"/>
        </c:ser>
        <c:ser>
          <c:idx val="23"/>
          <c:order val="19"/>
          <c:tx>
            <c:strRef>
              <c:f>CSi_SV!$Y$2</c:f>
              <c:strCache>
                <c:ptCount val="1"/>
                <c:pt idx="0">
                  <c:v>MW-90-1320-A--BNFL-C(Si)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CSi_SV!$Y$3:$Y$13</c:f>
              <c:numCache>
                <c:formatCode>0.00E+00</c:formatCode>
                <c:ptCount val="11"/>
                <c:pt idx="1">
                  <c:v>4.5673828271278853E-3</c:v>
                </c:pt>
                <c:pt idx="3">
                  <c:v>5.0748698079198726E-3</c:v>
                </c:pt>
                <c:pt idx="4">
                  <c:v>4.4151367328902893E-3</c:v>
                </c:pt>
                <c:pt idx="5">
                  <c:v>4.5673828271278853E-3</c:v>
                </c:pt>
              </c:numCache>
            </c:numRef>
          </c:yVal>
          <c:smooth val="0"/>
        </c:ser>
        <c:ser>
          <c:idx val="24"/>
          <c:order val="20"/>
          <c:tx>
            <c:strRef>
              <c:f>CSi_SV!$Z$2</c:f>
              <c:strCache>
                <c:ptCount val="1"/>
                <c:pt idx="0">
                  <c:v>MW-90-1320-A--EIR-C(Si)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CSi_SV!$Z$3:$Z$13</c:f>
              <c:numCache>
                <c:formatCode>0.00E+00</c:formatCode>
                <c:ptCount val="11"/>
                <c:pt idx="1">
                  <c:v>3.7554036578607061E-3</c:v>
                </c:pt>
                <c:pt idx="3">
                  <c:v>3.7554036578607061E-3</c:v>
                </c:pt>
                <c:pt idx="5">
                  <c:v>3.8569010540191037E-3</c:v>
                </c:pt>
                <c:pt idx="6">
                  <c:v>3.7554036578607061E-3</c:v>
                </c:pt>
              </c:numCache>
            </c:numRef>
          </c:yVal>
          <c:smooth val="0"/>
        </c:ser>
        <c:ser>
          <c:idx val="25"/>
          <c:order val="21"/>
          <c:tx>
            <c:strRef>
              <c:f>CSi_SV!$AA$2</c:f>
              <c:strCache>
                <c:ptCount val="1"/>
                <c:pt idx="0">
                  <c:v>SON68-90-10-A(pH9)-feoh40--C(Si)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CSi_SV!$AA$3:$AA$13</c:f>
              <c:numCache>
                <c:formatCode>0.00E+00</c:formatCode>
                <c:ptCount val="11"/>
                <c:pt idx="1">
                  <c:v>3.5605561588720157E-5</c:v>
                </c:pt>
                <c:pt idx="3">
                  <c:v>3.5605561588720157E-5</c:v>
                </c:pt>
                <c:pt idx="5">
                  <c:v>1.4242224635488063E-4</c:v>
                </c:pt>
                <c:pt idx="6">
                  <c:v>1.4242224635488063E-4</c:v>
                </c:pt>
              </c:numCache>
            </c:numRef>
          </c:yVal>
          <c:smooth val="0"/>
        </c:ser>
        <c:ser>
          <c:idx val="26"/>
          <c:order val="22"/>
          <c:tx>
            <c:strRef>
              <c:f>CSi_SV!$AB$2</c:f>
              <c:strCache>
                <c:ptCount val="1"/>
                <c:pt idx="0">
                  <c:v>SON68-90-10-A(pH9)-feoh4--C(Si)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CSi_SV!$AB$3:$AB$13</c:f>
              <c:numCache>
                <c:formatCode>0.00E+00</c:formatCode>
                <c:ptCount val="11"/>
                <c:pt idx="1">
                  <c:v>7.1211123177440314E-5</c:v>
                </c:pt>
                <c:pt idx="3">
                  <c:v>1.2461946556052055E-4</c:v>
                </c:pt>
                <c:pt idx="5">
                  <c:v>3.9166117747592172E-4</c:v>
                </c:pt>
                <c:pt idx="6">
                  <c:v>4.984778622420822E-4</c:v>
                </c:pt>
              </c:numCache>
            </c:numRef>
          </c:yVal>
          <c:smooth val="0"/>
        </c:ser>
        <c:ser>
          <c:idx val="27"/>
          <c:order val="23"/>
          <c:tx>
            <c:strRef>
              <c:f>CSi_SV!$AC$2</c:f>
              <c:strCache>
                <c:ptCount val="1"/>
                <c:pt idx="0">
                  <c:v>SON68-90-10-A(pH9)-mgn40--C(Si)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CSi_SV!$AC$3:$AC$13</c:f>
              <c:numCache>
                <c:formatCode>0.00E+00</c:formatCode>
                <c:ptCount val="11"/>
                <c:pt idx="1">
                  <c:v>1.9583058873796086E-4</c:v>
                </c:pt>
                <c:pt idx="3">
                  <c:v>5.3408342383080246E-4</c:v>
                </c:pt>
                <c:pt idx="5">
                  <c:v>9.6135016289544423E-4</c:v>
                </c:pt>
                <c:pt idx="6">
                  <c:v>1.1215751900446852E-3</c:v>
                </c:pt>
              </c:numCache>
            </c:numRef>
          </c:yVal>
          <c:smooth val="0"/>
        </c:ser>
        <c:ser>
          <c:idx val="28"/>
          <c:order val="24"/>
          <c:tx>
            <c:strRef>
              <c:f>CSi_SV!$AD$2</c:f>
              <c:strCache>
                <c:ptCount val="1"/>
                <c:pt idx="0">
                  <c:v>SON68-90-10-A(pH9)-mgn4--C(Si)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CSi_SV!$AD$3:$AD$13</c:f>
              <c:numCache>
                <c:formatCode>0.00E+00</c:formatCode>
                <c:ptCount val="11"/>
                <c:pt idx="1">
                  <c:v>4.2726673906464194E-4</c:v>
                </c:pt>
                <c:pt idx="3">
                  <c:v>7.1211123177440314E-4</c:v>
                </c:pt>
                <c:pt idx="5">
                  <c:v>9.7915294368980431E-4</c:v>
                </c:pt>
                <c:pt idx="6">
                  <c:v>9.07941820512364E-4</c:v>
                </c:pt>
              </c:numCache>
            </c:numRef>
          </c:yVal>
          <c:smooth val="0"/>
        </c:ser>
        <c:ser>
          <c:idx val="29"/>
          <c:order val="25"/>
          <c:tx>
            <c:strRef>
              <c:f>CSi_SV!$AE$2</c:f>
              <c:strCache>
                <c:ptCount val="1"/>
                <c:pt idx="0">
                  <c:v>SON68-90-10-A-mgn40--C(Si)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CSi_SV!$AE$3:$AE$13</c:f>
              <c:numCache>
                <c:formatCode>0.00E+00</c:formatCode>
                <c:ptCount val="11"/>
                <c:pt idx="1">
                  <c:v>3.5605561588720157E-5</c:v>
                </c:pt>
                <c:pt idx="3">
                  <c:v>8.3673069733492379E-4</c:v>
                </c:pt>
                <c:pt idx="5">
                  <c:v>2.1719392569119296E-3</c:v>
                </c:pt>
                <c:pt idx="6">
                  <c:v>2.1185309145288493E-3</c:v>
                </c:pt>
              </c:numCache>
            </c:numRef>
          </c:yVal>
          <c:smooth val="0"/>
        </c:ser>
        <c:ser>
          <c:idx val="30"/>
          <c:order val="26"/>
          <c:tx>
            <c:strRef>
              <c:f>CSi_SV!$AF$2</c:f>
              <c:strCache>
                <c:ptCount val="1"/>
                <c:pt idx="0">
                  <c:v>SON68-90-1200-A---C(Si)</c:v>
                </c:pt>
              </c:strCache>
            </c:strRef>
          </c:tx>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CSi_SV!$AF$3:$AF$13</c:f>
              <c:numCache>
                <c:formatCode>0.00E+00</c:formatCode>
                <c:ptCount val="11"/>
                <c:pt idx="3">
                  <c:v>3.1724555375549661E-3</c:v>
                </c:pt>
                <c:pt idx="5">
                  <c:v>3.4288155809937509E-3</c:v>
                </c:pt>
                <c:pt idx="9">
                  <c:v>3.7029784052268963E-3</c:v>
                </c:pt>
                <c:pt idx="10">
                  <c:v>3.1048049705363978E-3</c:v>
                </c:pt>
              </c:numCache>
            </c:numRef>
          </c:yVal>
          <c:smooth val="0"/>
        </c:ser>
        <c:dLbls>
          <c:showLegendKey val="0"/>
          <c:showVal val="0"/>
          <c:showCatName val="0"/>
          <c:showSerName val="0"/>
          <c:showPercent val="0"/>
          <c:showBubbleSize val="0"/>
        </c:dLbls>
        <c:axId val="125262848"/>
        <c:axId val="125273216"/>
      </c:scatterChart>
      <c:valAx>
        <c:axId val="125262848"/>
        <c:scaling>
          <c:orientation val="minMax"/>
        </c:scaling>
        <c:delete val="0"/>
        <c:axPos val="b"/>
        <c:majorGridlines>
          <c:spPr>
            <a:ln>
              <a:solidFill>
                <a:schemeClr val="bg1">
                  <a:lumMod val="85000"/>
                </a:schemeClr>
              </a:solidFill>
            </a:ln>
          </c:spPr>
        </c:majorGridlines>
        <c:title>
          <c:tx>
            <c:rich>
              <a:bodyPr/>
              <a:lstStyle/>
              <a:p>
                <a:pPr>
                  <a:defRPr/>
                </a:pPr>
                <a:r>
                  <a:rPr lang="en-US"/>
                  <a:t>Leach</a:t>
                </a:r>
                <a:r>
                  <a:rPr lang="en-US" baseline="0"/>
                  <a:t> time (days)</a:t>
                </a:r>
                <a:endParaRPr lang="en-US"/>
              </a:p>
            </c:rich>
          </c:tx>
          <c:overlay val="0"/>
        </c:title>
        <c:numFmt formatCode="General" sourceLinked="1"/>
        <c:majorTickMark val="out"/>
        <c:minorTickMark val="none"/>
        <c:tickLblPos val="nextTo"/>
        <c:crossAx val="125273216"/>
        <c:crosses val="autoZero"/>
        <c:crossBetween val="midCat"/>
      </c:valAx>
      <c:valAx>
        <c:axId val="125273216"/>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NL</a:t>
                </a:r>
                <a:r>
                  <a:rPr lang="en-US" baseline="0"/>
                  <a:t> / WL (g m</a:t>
                </a:r>
                <a:r>
                  <a:rPr lang="en-US" baseline="30000"/>
                  <a:t>-2</a:t>
                </a:r>
                <a:r>
                  <a:rPr lang="en-US" baseline="0"/>
                  <a:t>),  pH or [Si] (M) </a:t>
                </a:r>
                <a:endParaRPr lang="en-US"/>
              </a:p>
            </c:rich>
          </c:tx>
          <c:layout>
            <c:manualLayout>
              <c:xMode val="edge"/>
              <c:yMode val="edge"/>
              <c:x val="4.2448716256836612E-2"/>
              <c:y val="0.12308034412365121"/>
            </c:manualLayout>
          </c:layout>
          <c:overlay val="0"/>
        </c:title>
        <c:numFmt formatCode="0.0E+00" sourceLinked="0"/>
        <c:majorTickMark val="out"/>
        <c:minorTickMark val="none"/>
        <c:tickLblPos val="nextTo"/>
        <c:crossAx val="125262848"/>
        <c:crosses val="autoZero"/>
        <c:crossBetween val="midCat"/>
      </c:valAx>
      <c:spPr>
        <a:ln w="19050">
          <a:solidFill>
            <a:schemeClr val="bg1">
              <a:lumMod val="65000"/>
            </a:schemeClr>
          </a:solidFill>
        </a:ln>
      </c:spPr>
    </c:plotArea>
    <c:legend>
      <c:legendPos val="r"/>
      <c:layout>
        <c:manualLayout>
          <c:xMode val="edge"/>
          <c:yMode val="edge"/>
          <c:x val="0.57417161541958084"/>
          <c:y val="8.6811388159813374E-2"/>
          <c:w val="0.2224021699326616"/>
          <c:h val="0.64758979780305237"/>
        </c:manualLayout>
      </c:layout>
      <c:overlay val="0"/>
      <c:txPr>
        <a:bodyPr/>
        <a:lstStyle/>
        <a:p>
          <a:pPr>
            <a:defRPr sz="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74361641024298E-2"/>
          <c:y val="5.2697126867911559E-2"/>
          <c:w val="0.52943213109394083"/>
          <c:h val="0.43234998413502829"/>
        </c:manualLayout>
      </c:layout>
      <c:scatterChart>
        <c:scatterStyle val="lineMarker"/>
        <c:varyColors val="0"/>
        <c:ser>
          <c:idx val="4"/>
          <c:order val="0"/>
          <c:tx>
            <c:strRef>
              <c:f>CSi_SV!$F$2</c:f>
              <c:strCache>
                <c:ptCount val="1"/>
                <c:pt idx="0">
                  <c:v>ABS118-90-10-A---C(Si)</c:v>
                </c:pt>
              </c:strCache>
            </c:strRef>
          </c:tx>
          <c:spPr>
            <a:ln>
              <a:noFill/>
            </a:ln>
          </c:spPr>
          <c:marker>
            <c:spPr>
              <a:ln>
                <a:solidFill>
                  <a:srgbClr val="FF0000"/>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CSi_SV!$F$3:$F$13</c:f>
              <c:numCache>
                <c:formatCode>0.00E+00</c:formatCode>
                <c:ptCount val="11"/>
                <c:pt idx="1">
                  <c:v>3.784682521057914E-4</c:v>
                </c:pt>
                <c:pt idx="3">
                  <c:v>5.752717432008029E-4</c:v>
                </c:pt>
                <c:pt idx="5">
                  <c:v>6.0554920336926624E-4</c:v>
                </c:pt>
              </c:numCache>
            </c:numRef>
          </c:yVal>
          <c:smooth val="0"/>
        </c:ser>
        <c:ser>
          <c:idx val="5"/>
          <c:order val="1"/>
          <c:tx>
            <c:strRef>
              <c:f>CSi_SV!$G$2</c:f>
              <c:strCache>
                <c:ptCount val="1"/>
                <c:pt idx="0">
                  <c:v>ABS118-90-10-A--EIR-C(Si)</c:v>
                </c:pt>
              </c:strCache>
            </c:strRef>
          </c:tx>
          <c:spPr>
            <a:ln>
              <a:noFill/>
            </a:ln>
          </c:spPr>
          <c:marker>
            <c:spPr>
              <a:solidFill>
                <a:srgbClr val="FF0000"/>
              </a:solidFill>
              <a:ln>
                <a:solidFill>
                  <a:srgbClr val="FF0000"/>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CSi_SV!$G$3:$G$13</c:f>
              <c:numCache>
                <c:formatCode>0.00E+00</c:formatCode>
                <c:ptCount val="11"/>
                <c:pt idx="3">
                  <c:v>4.7762693415750866E-4</c:v>
                </c:pt>
              </c:numCache>
            </c:numRef>
          </c:yVal>
          <c:smooth val="0"/>
        </c:ser>
        <c:ser>
          <c:idx val="7"/>
          <c:order val="2"/>
          <c:tx>
            <c:strRef>
              <c:f>CSi_SV!$I$2</c:f>
              <c:strCache>
                <c:ptCount val="1"/>
                <c:pt idx="0">
                  <c:v>ABS118-90-10-A--STU-C(Si)</c:v>
                </c:pt>
              </c:strCache>
            </c:strRef>
          </c:tx>
          <c:spPr>
            <a:ln>
              <a:noFill/>
            </a:ln>
          </c:spPr>
          <c:marker>
            <c:symbol val="square"/>
            <c:size val="7"/>
            <c:spPr>
              <a:noFill/>
              <a:ln>
                <a:solidFill>
                  <a:srgbClr val="FF0000"/>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CSi_SV!$I$3:$I$13</c:f>
              <c:numCache>
                <c:formatCode>0.00E+00</c:formatCode>
                <c:ptCount val="11"/>
                <c:pt idx="3">
                  <c:v>4.6173126756906543E-4</c:v>
                </c:pt>
              </c:numCache>
            </c:numRef>
          </c:yVal>
          <c:smooth val="0"/>
        </c:ser>
        <c:ser>
          <c:idx val="8"/>
          <c:order val="3"/>
          <c:tx>
            <c:strRef>
              <c:f>CSi_SV!$J$2</c:f>
              <c:strCache>
                <c:ptCount val="1"/>
                <c:pt idx="0">
                  <c:v>ABS118-90-1100-A---C(Si)</c:v>
                </c:pt>
              </c:strCache>
            </c:strRef>
          </c:tx>
          <c:spPr>
            <a:ln>
              <a:noFill/>
            </a:ln>
          </c:spPr>
          <c:marker>
            <c:symbol val="triangle"/>
            <c:size val="7"/>
            <c:spPr>
              <a:solidFill>
                <a:srgbClr val="FF0000"/>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CSi_SV!$J$3:$J$13</c:f>
              <c:numCache>
                <c:formatCode>0.00E+00</c:formatCode>
                <c:ptCount val="11"/>
                <c:pt idx="3">
                  <c:v>1.6652603092654819E-3</c:v>
                </c:pt>
                <c:pt idx="5">
                  <c:v>2.1648384020451264E-3</c:v>
                </c:pt>
                <c:pt idx="6">
                  <c:v>1.9150493556553043E-3</c:v>
                </c:pt>
                <c:pt idx="9">
                  <c:v>2.4978904638982224E-3</c:v>
                </c:pt>
              </c:numCache>
            </c:numRef>
          </c:yVal>
          <c:smooth val="0"/>
        </c:ser>
        <c:ser>
          <c:idx val="9"/>
          <c:order val="4"/>
          <c:tx>
            <c:strRef>
              <c:f>CSi_SV!$K$2</c:f>
              <c:strCache>
                <c:ptCount val="1"/>
                <c:pt idx="0">
                  <c:v>ABS118-90-150-A---C(Si)</c:v>
                </c:pt>
              </c:strCache>
            </c:strRef>
          </c:tx>
          <c:spPr>
            <a:ln>
              <a:noFill/>
            </a:ln>
          </c:spPr>
          <c:marker>
            <c:spPr>
              <a:solidFill>
                <a:srgbClr val="FF0000"/>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CSi_SV!$K$3:$K$13</c:f>
              <c:numCache>
                <c:formatCode>0.00E+00</c:formatCode>
                <c:ptCount val="11"/>
                <c:pt idx="3">
                  <c:v>9.5373999530659419E-4</c:v>
                </c:pt>
                <c:pt idx="5">
                  <c:v>9.4238594774342032E-4</c:v>
                </c:pt>
                <c:pt idx="6">
                  <c:v>1.0332183282488105E-3</c:v>
                </c:pt>
                <c:pt idx="7">
                  <c:v>1.2035290416964163E-3</c:v>
                </c:pt>
              </c:numCache>
            </c:numRef>
          </c:yVal>
          <c:smooth val="0"/>
        </c:ser>
        <c:ser>
          <c:idx val="10"/>
          <c:order val="5"/>
          <c:tx>
            <c:strRef>
              <c:f>CSi_SV!$L$2</c:f>
              <c:strCache>
                <c:ptCount val="1"/>
                <c:pt idx="0">
                  <c:v>ABS118-90-260-A---C(Si)</c:v>
                </c:pt>
              </c:strCache>
            </c:strRef>
          </c:tx>
          <c:spPr>
            <a:ln>
              <a:noFill/>
            </a:ln>
          </c:spPr>
          <c:marker>
            <c:spPr>
              <a:solidFill>
                <a:schemeClr val="accent6">
                  <a:lumMod val="75000"/>
                </a:schemeClr>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CSi_SV!$L$3:$L$13</c:f>
              <c:numCache>
                <c:formatCode>0.00E+00</c:formatCode>
                <c:ptCount val="11"/>
                <c:pt idx="5">
                  <c:v>1.8696331654026092E-3</c:v>
                </c:pt>
                <c:pt idx="6">
                  <c:v>1.6531493251980963E-3</c:v>
                </c:pt>
              </c:numCache>
            </c:numRef>
          </c:yVal>
          <c:smooth val="0"/>
        </c:ser>
        <c:ser>
          <c:idx val="11"/>
          <c:order val="6"/>
          <c:tx>
            <c:strRef>
              <c:f>CSi_SV!$M$2</c:f>
              <c:strCache>
                <c:ptCount val="1"/>
                <c:pt idx="0">
                  <c:v>ABS118-90-50-A---C(Si)</c:v>
                </c:pt>
              </c:strCache>
            </c:strRef>
          </c:tx>
          <c:spPr>
            <a:ln>
              <a:noFill/>
            </a:ln>
          </c:spP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CSi_SV!$M$3:$M$13</c:f>
              <c:numCache>
                <c:formatCode>0.00E+00</c:formatCode>
                <c:ptCount val="11"/>
                <c:pt idx="5">
                  <c:v>1.5895666588443239E-3</c:v>
                </c:pt>
                <c:pt idx="6">
                  <c:v>1.4598280251375265E-4</c:v>
                </c:pt>
              </c:numCache>
            </c:numRef>
          </c:yVal>
          <c:smooth val="0"/>
        </c:ser>
        <c:ser>
          <c:idx val="12"/>
          <c:order val="7"/>
          <c:tx>
            <c:strRef>
              <c:f>CSi_SV!$N$2</c:f>
              <c:strCache>
                <c:ptCount val="1"/>
                <c:pt idx="0">
                  <c:v>JSSA-90-10-A---C(Si)</c:v>
                </c:pt>
              </c:strCache>
            </c:strRef>
          </c:tx>
          <c:spPr>
            <a:ln>
              <a:noFill/>
            </a:ln>
          </c:spPr>
          <c:marker>
            <c:symbol val="circle"/>
            <c:size val="7"/>
            <c:spPr>
              <a:solidFill>
                <a:schemeClr val="tx1"/>
              </a:solidFill>
              <a:ln>
                <a:solidFill>
                  <a:schemeClr val="bg1">
                    <a:lumMod val="75000"/>
                  </a:schemeClr>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CSi_SV!$N$3:$N$13</c:f>
              <c:numCache>
                <c:formatCode>0.00E+00</c:formatCode>
                <c:ptCount val="11"/>
                <c:pt idx="0">
                  <c:v>2.7034017205825815E-4</c:v>
                </c:pt>
                <c:pt idx="1">
                  <c:v>3.2290631662514161E-4</c:v>
                </c:pt>
                <c:pt idx="2">
                  <c:v>5.4818979334035677E-4</c:v>
                </c:pt>
                <c:pt idx="3">
                  <c:v>6.6083153169796448E-4</c:v>
                </c:pt>
                <c:pt idx="5">
                  <c:v>7.5094492238405046E-4</c:v>
                </c:pt>
                <c:pt idx="6">
                  <c:v>1.0513228913376705E-3</c:v>
                </c:pt>
                <c:pt idx="9">
                  <c:v>1.5769843370065058E-3</c:v>
                </c:pt>
              </c:numCache>
            </c:numRef>
          </c:yVal>
          <c:smooth val="0"/>
        </c:ser>
        <c:ser>
          <c:idx val="15"/>
          <c:order val="8"/>
          <c:tx>
            <c:strRef>
              <c:f>CSi_SV!$Q$2</c:f>
              <c:strCache>
                <c:ptCount val="1"/>
                <c:pt idx="0">
                  <c:v>JSSA-90-10-C---C(Si)</c:v>
                </c:pt>
              </c:strCache>
            </c:strRef>
          </c:tx>
          <c:spPr>
            <a:ln>
              <a:noFill/>
            </a:ln>
          </c:spPr>
          <c:marker>
            <c:symbol val="square"/>
            <c:size val="7"/>
            <c:spPr>
              <a:noFill/>
              <a:ln w="22225">
                <a:solidFill>
                  <a:schemeClr val="tx1"/>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CSi_SV!$Q$3:$Q$13</c:f>
              <c:numCache>
                <c:formatCode>0.00E+00</c:formatCode>
                <c:ptCount val="11"/>
                <c:pt idx="1">
                  <c:v>7.5094492238405049E-5</c:v>
                </c:pt>
                <c:pt idx="2">
                  <c:v>3.4543466429666313E-4</c:v>
                </c:pt>
                <c:pt idx="3">
                  <c:v>5.106425472211543E-4</c:v>
                </c:pt>
                <c:pt idx="5">
                  <c:v>7.359260239363693E-4</c:v>
                </c:pt>
                <c:pt idx="6">
                  <c:v>1.0813606882330326E-3</c:v>
                </c:pt>
              </c:numCache>
            </c:numRef>
          </c:yVal>
          <c:smooth val="0"/>
        </c:ser>
        <c:ser>
          <c:idx val="17"/>
          <c:order val="9"/>
          <c:tx>
            <c:strRef>
              <c:f>CSi_SV!$S$2</c:f>
              <c:strCache>
                <c:ptCount val="1"/>
                <c:pt idx="0">
                  <c:v>JSSA-90-1100-A---C(Si)</c:v>
                </c:pt>
              </c:strCache>
            </c:strRef>
          </c:tx>
          <c:spPr>
            <a:ln>
              <a:noFill/>
            </a:ln>
          </c:spPr>
          <c:marker>
            <c:symbol val="star"/>
            <c:size val="7"/>
            <c:spPr>
              <a:ln w="25400">
                <a:solidFill>
                  <a:schemeClr val="tx1"/>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CSi_SV!$S$3:$S$13</c:f>
              <c:numCache>
                <c:formatCode>0.00E+00</c:formatCode>
                <c:ptCount val="11"/>
                <c:pt idx="5">
                  <c:v>2.8085340097163489E-3</c:v>
                </c:pt>
                <c:pt idx="6">
                  <c:v>3.4693655414143126E-3</c:v>
                </c:pt>
                <c:pt idx="9">
                  <c:v>2.9737418926408399E-3</c:v>
                </c:pt>
              </c:numCache>
            </c:numRef>
          </c:yVal>
          <c:smooth val="0"/>
        </c:ser>
        <c:ser>
          <c:idx val="19"/>
          <c:order val="10"/>
          <c:tx>
            <c:strRef>
              <c:f>CSi_SV!$U$2</c:f>
              <c:strCache>
                <c:ptCount val="1"/>
                <c:pt idx="0">
                  <c:v>JSSA-90-4000-A---C(Si)</c:v>
                </c:pt>
              </c:strCache>
            </c:strRef>
          </c:tx>
          <c:spPr>
            <a:ln>
              <a:noFill/>
            </a:ln>
          </c:spPr>
          <c:marker>
            <c:symbol val="triangle"/>
            <c:size val="7"/>
            <c:spPr>
              <a:solidFill>
                <a:schemeClr val="bg1">
                  <a:lumMod val="85000"/>
                </a:schemeClr>
              </a:solidFill>
              <a:ln>
                <a:solidFill>
                  <a:schemeClr val="tx1"/>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CSi_SV!$U$3:$U$13</c:f>
              <c:numCache>
                <c:formatCode>0.00E+00</c:formatCode>
                <c:ptCount val="11"/>
                <c:pt idx="5">
                  <c:v>3.304157658489822E-3</c:v>
                </c:pt>
              </c:numCache>
            </c:numRef>
          </c:yVal>
          <c:smooth val="0"/>
        </c:ser>
        <c:ser>
          <c:idx val="20"/>
          <c:order val="11"/>
          <c:tx>
            <c:strRef>
              <c:f>CSi_SV!$V$2</c:f>
              <c:strCache>
                <c:ptCount val="1"/>
                <c:pt idx="0">
                  <c:v>MW-90-10-A--BNFL-C(Si)</c:v>
                </c:pt>
              </c:strCache>
            </c:strRef>
          </c:tx>
          <c:spPr>
            <a:ln>
              <a:noFill/>
            </a:ln>
          </c:spPr>
          <c:marker>
            <c:symbol val="triangle"/>
            <c:size val="7"/>
            <c:spPr>
              <a:solidFill>
                <a:srgbClr val="00B0F0"/>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CSi_SV!$V$3:$V$13</c:f>
              <c:numCache>
                <c:formatCode>0.00E+00</c:formatCode>
                <c:ptCount val="11"/>
                <c:pt idx="1">
                  <c:v>3.7869293642432391E-4</c:v>
                </c:pt>
                <c:pt idx="3">
                  <c:v>1.2406518841028358E-3</c:v>
                </c:pt>
                <c:pt idx="5">
                  <c:v>1.6839340726279579E-3</c:v>
                </c:pt>
              </c:numCache>
            </c:numRef>
          </c:yVal>
          <c:smooth val="0"/>
        </c:ser>
        <c:ser>
          <c:idx val="21"/>
          <c:order val="12"/>
          <c:tx>
            <c:strRef>
              <c:f>CSi_SV!$W$2</c:f>
              <c:strCache>
                <c:ptCount val="1"/>
                <c:pt idx="0">
                  <c:v>MW-90-10-A--EIR-C(Si)</c:v>
                </c:pt>
              </c:strCache>
            </c:strRef>
          </c:tx>
          <c:spPr>
            <a:ln>
              <a:noFill/>
            </a:ln>
          </c:spPr>
          <c:marker>
            <c:symbol val="diamond"/>
            <c:size val="7"/>
            <c:spPr>
              <a:solidFill>
                <a:srgbClr val="3333FF"/>
              </a:solidFill>
              <a:ln>
                <a:solidFill>
                  <a:srgbClr val="3333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CSi_SV!$W$3:$W$13</c:f>
              <c:numCache>
                <c:formatCode>0.00E+00</c:formatCode>
                <c:ptCount val="11"/>
                <c:pt idx="1">
                  <c:v>5.0748698079198726E-4</c:v>
                </c:pt>
                <c:pt idx="3">
                  <c:v>1.2379606652653025E-3</c:v>
                </c:pt>
                <c:pt idx="5">
                  <c:v>2.0337925215072822E-3</c:v>
                </c:pt>
                <c:pt idx="6">
                  <c:v>1.9915019397746168E-3</c:v>
                </c:pt>
              </c:numCache>
            </c:numRef>
          </c:yVal>
          <c:smooth val="0"/>
        </c:ser>
        <c:ser>
          <c:idx val="22"/>
          <c:order val="13"/>
          <c:tx>
            <c:strRef>
              <c:f>CSi_SV!$X$2</c:f>
              <c:strCache>
                <c:ptCount val="1"/>
                <c:pt idx="0">
                  <c:v>MW-90-1200-A---C(Si)</c:v>
                </c:pt>
              </c:strCache>
            </c:strRef>
          </c:tx>
          <c:spPr>
            <a:ln>
              <a:noFill/>
            </a:ln>
          </c:spPr>
          <c:marker>
            <c:symbol val="square"/>
            <c:size val="7"/>
            <c:spPr>
              <a:solidFill>
                <a:srgbClr val="0070C0"/>
              </a:solidFill>
              <a:ln w="28575">
                <a:solidFill>
                  <a:srgbClr val="CCEC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CSi_SV!$X$3:$X$13</c:f>
              <c:numCache>
                <c:formatCode>0.00E+00</c:formatCode>
                <c:ptCount val="11"/>
                <c:pt idx="3">
                  <c:v>5.6612842926065058E-3</c:v>
                </c:pt>
                <c:pt idx="5">
                  <c:v>5.0559897455982623E-3</c:v>
                </c:pt>
                <c:pt idx="9">
                  <c:v>5.5900731694290646E-3</c:v>
                </c:pt>
                <c:pt idx="10">
                  <c:v>4.6999341297110616E-3</c:v>
                </c:pt>
              </c:numCache>
            </c:numRef>
          </c:yVal>
          <c:smooth val="0"/>
        </c:ser>
        <c:ser>
          <c:idx val="23"/>
          <c:order val="14"/>
          <c:tx>
            <c:strRef>
              <c:f>CSi_SV!$Y$2</c:f>
              <c:strCache>
                <c:ptCount val="1"/>
                <c:pt idx="0">
                  <c:v>MW-90-1320-A--BNFL-C(Si)</c:v>
                </c:pt>
              </c:strCache>
            </c:strRef>
          </c:tx>
          <c:spPr>
            <a:ln>
              <a:noFill/>
            </a:ln>
          </c:spPr>
          <c:marker>
            <c:spPr>
              <a:solidFill>
                <a:srgbClr val="3333FF"/>
              </a:solidFill>
              <a:ln w="25400">
                <a:solidFill>
                  <a:srgbClr val="CCEC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CSi_SV!$Y$3:$Y$13</c:f>
              <c:numCache>
                <c:formatCode>0.00E+00</c:formatCode>
                <c:ptCount val="11"/>
                <c:pt idx="1">
                  <c:v>4.5673828271278853E-3</c:v>
                </c:pt>
                <c:pt idx="3">
                  <c:v>5.0748698079198726E-3</c:v>
                </c:pt>
                <c:pt idx="4">
                  <c:v>4.4151367328902893E-3</c:v>
                </c:pt>
                <c:pt idx="5">
                  <c:v>4.5673828271278853E-3</c:v>
                </c:pt>
              </c:numCache>
            </c:numRef>
          </c:yVal>
          <c:smooth val="0"/>
        </c:ser>
        <c:ser>
          <c:idx val="24"/>
          <c:order val="15"/>
          <c:tx>
            <c:strRef>
              <c:f>CSi_SV!$Z$2</c:f>
              <c:strCache>
                <c:ptCount val="1"/>
                <c:pt idx="0">
                  <c:v>MW-90-1320-A--EIR-C(Si)</c:v>
                </c:pt>
              </c:strCache>
            </c:strRef>
          </c:tx>
          <c:spPr>
            <a:ln>
              <a:noFill/>
            </a:ln>
          </c:spPr>
          <c:marker>
            <c:symbol val="triangle"/>
            <c:size val="7"/>
            <c:spPr>
              <a:solidFill>
                <a:srgbClr val="3333FF"/>
              </a:solidFill>
              <a:ln>
                <a:solidFill>
                  <a:srgbClr val="3333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CSi_SV!$Z$3:$Z$13</c:f>
              <c:numCache>
                <c:formatCode>0.00E+00</c:formatCode>
                <c:ptCount val="11"/>
                <c:pt idx="1">
                  <c:v>3.7554036578607061E-3</c:v>
                </c:pt>
                <c:pt idx="3">
                  <c:v>3.7554036578607061E-3</c:v>
                </c:pt>
                <c:pt idx="5">
                  <c:v>3.8569010540191037E-3</c:v>
                </c:pt>
                <c:pt idx="6">
                  <c:v>3.7554036578607061E-3</c:v>
                </c:pt>
              </c:numCache>
            </c:numRef>
          </c:yVal>
          <c:smooth val="0"/>
        </c:ser>
        <c:ser>
          <c:idx val="30"/>
          <c:order val="16"/>
          <c:tx>
            <c:strRef>
              <c:f>CSi_SV!$AF$2</c:f>
              <c:strCache>
                <c:ptCount val="1"/>
                <c:pt idx="0">
                  <c:v>SON68-90-1200-A---C(Si)</c:v>
                </c:pt>
              </c:strCache>
            </c:strRef>
          </c:tx>
          <c:spPr>
            <a:ln>
              <a:noFill/>
            </a:ln>
          </c:spPr>
          <c:marker>
            <c:symbol val="circle"/>
            <c:size val="7"/>
            <c:spPr>
              <a:solidFill>
                <a:srgbClr val="00B050"/>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CSi_SV!$AF$3:$AF$13</c:f>
              <c:numCache>
                <c:formatCode>0.00E+00</c:formatCode>
                <c:ptCount val="11"/>
                <c:pt idx="3">
                  <c:v>3.1724555375549661E-3</c:v>
                </c:pt>
                <c:pt idx="5">
                  <c:v>3.4288155809937509E-3</c:v>
                </c:pt>
                <c:pt idx="9">
                  <c:v>3.7029784052268963E-3</c:v>
                </c:pt>
                <c:pt idx="10">
                  <c:v>3.1048049705363978E-3</c:v>
                </c:pt>
              </c:numCache>
            </c:numRef>
          </c:yVal>
          <c:smooth val="0"/>
        </c:ser>
        <c:dLbls>
          <c:showLegendKey val="0"/>
          <c:showVal val="0"/>
          <c:showCatName val="0"/>
          <c:showSerName val="0"/>
          <c:showPercent val="0"/>
          <c:showBubbleSize val="0"/>
        </c:dLbls>
        <c:axId val="125869056"/>
        <c:axId val="125871616"/>
      </c:scatterChart>
      <c:valAx>
        <c:axId val="125869056"/>
        <c:scaling>
          <c:orientation val="minMax"/>
        </c:scaling>
        <c:delete val="0"/>
        <c:axPos val="b"/>
        <c:majorGridlines>
          <c:spPr>
            <a:ln>
              <a:solidFill>
                <a:schemeClr val="bg1">
                  <a:lumMod val="85000"/>
                </a:schemeClr>
              </a:solidFill>
            </a:ln>
          </c:spPr>
        </c:majorGridlines>
        <c:title>
          <c:tx>
            <c:rich>
              <a:bodyPr/>
              <a:lstStyle/>
              <a:p>
                <a:pPr>
                  <a:defRPr/>
                </a:pPr>
                <a:r>
                  <a:rPr lang="en-US"/>
                  <a:t>Leach</a:t>
                </a:r>
                <a:r>
                  <a:rPr lang="en-US" baseline="0"/>
                  <a:t> time (days)</a:t>
                </a:r>
                <a:endParaRPr lang="en-US"/>
              </a:p>
            </c:rich>
          </c:tx>
          <c:overlay val="0"/>
        </c:title>
        <c:numFmt formatCode="General" sourceLinked="1"/>
        <c:majorTickMark val="out"/>
        <c:minorTickMark val="none"/>
        <c:tickLblPos val="nextTo"/>
        <c:crossAx val="125871616"/>
        <c:crosses val="autoZero"/>
        <c:crossBetween val="midCat"/>
      </c:valAx>
      <c:valAx>
        <c:axId val="125871616"/>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NL</a:t>
                </a:r>
                <a:r>
                  <a:rPr lang="en-US" baseline="0"/>
                  <a:t> / WL (g m</a:t>
                </a:r>
                <a:r>
                  <a:rPr lang="en-US" baseline="30000"/>
                  <a:t>-2</a:t>
                </a:r>
                <a:r>
                  <a:rPr lang="en-US" baseline="0"/>
                  <a:t>),  pH or [Si] (M) </a:t>
                </a:r>
                <a:endParaRPr lang="en-US"/>
              </a:p>
            </c:rich>
          </c:tx>
          <c:layout>
            <c:manualLayout>
              <c:xMode val="edge"/>
              <c:yMode val="edge"/>
              <c:x val="4.2448716256836612E-2"/>
              <c:y val="0.12308034412365121"/>
            </c:manualLayout>
          </c:layout>
          <c:overlay val="0"/>
        </c:title>
        <c:numFmt formatCode="0.0E+00" sourceLinked="0"/>
        <c:majorTickMark val="out"/>
        <c:minorTickMark val="none"/>
        <c:tickLblPos val="nextTo"/>
        <c:crossAx val="125869056"/>
        <c:crosses val="autoZero"/>
        <c:crossBetween val="midCat"/>
      </c:valAx>
      <c:spPr>
        <a:ln w="19050">
          <a:solidFill>
            <a:schemeClr val="bg1">
              <a:lumMod val="65000"/>
            </a:schemeClr>
          </a:solidFill>
        </a:ln>
      </c:spPr>
    </c:plotArea>
    <c:legend>
      <c:legendPos val="r"/>
      <c:layout>
        <c:manualLayout>
          <c:xMode val="edge"/>
          <c:yMode val="edge"/>
          <c:x val="0.74100947822678997"/>
          <c:y val="7.3845828410836201E-2"/>
          <c:w val="0.2224021699326616"/>
          <c:h val="0.43106455389618797"/>
        </c:manualLayout>
      </c:layout>
      <c:overlay val="0"/>
      <c:txPr>
        <a:bodyPr/>
        <a:lstStyle/>
        <a:p>
          <a:pPr>
            <a:defRPr sz="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6947022683613"/>
          <c:y val="5.1400554097404488E-2"/>
          <c:w val="0.52943213109394083"/>
          <c:h val="0.43234998413502829"/>
        </c:manualLayout>
      </c:layout>
      <c:scatterChart>
        <c:scatterStyle val="lineMarker"/>
        <c:varyColors val="0"/>
        <c:ser>
          <c:idx val="30"/>
          <c:order val="0"/>
          <c:tx>
            <c:strRef>
              <c:f>CSi_SV!$AF$2</c:f>
              <c:strCache>
                <c:ptCount val="1"/>
                <c:pt idx="0">
                  <c:v>SON68-90-1200-A---C(Si)</c:v>
                </c:pt>
              </c:strCache>
            </c:strRef>
          </c:tx>
          <c:spPr>
            <a:ln>
              <a:noFill/>
            </a:ln>
          </c:spPr>
          <c:marker>
            <c:symbol val="circle"/>
            <c:size val="7"/>
            <c:spPr>
              <a:solidFill>
                <a:srgbClr val="00B050"/>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CSi_SV!$AF$3:$AF$13</c:f>
              <c:numCache>
                <c:formatCode>0.00E+00</c:formatCode>
                <c:ptCount val="11"/>
                <c:pt idx="3">
                  <c:v>3.1724555375549661E-3</c:v>
                </c:pt>
                <c:pt idx="5">
                  <c:v>3.4288155809937509E-3</c:v>
                </c:pt>
                <c:pt idx="9">
                  <c:v>3.7029784052268963E-3</c:v>
                </c:pt>
                <c:pt idx="10">
                  <c:v>3.1048049705363978E-3</c:v>
                </c:pt>
              </c:numCache>
            </c:numRef>
          </c:yVal>
          <c:smooth val="0"/>
        </c:ser>
        <c:ser>
          <c:idx val="8"/>
          <c:order val="1"/>
          <c:tx>
            <c:strRef>
              <c:f>CSi_SV!$J$2</c:f>
              <c:strCache>
                <c:ptCount val="1"/>
                <c:pt idx="0">
                  <c:v>ABS118-90-1100-A---C(Si)</c:v>
                </c:pt>
              </c:strCache>
            </c:strRef>
          </c:tx>
          <c:spPr>
            <a:ln>
              <a:noFill/>
            </a:ln>
          </c:spPr>
          <c:marker>
            <c:symbol val="triangle"/>
            <c:size val="7"/>
            <c:spPr>
              <a:solidFill>
                <a:srgbClr val="FF0000"/>
              </a:solidFill>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CSi_SV!$J$3:$J$13</c:f>
              <c:numCache>
                <c:formatCode>0.00E+00</c:formatCode>
                <c:ptCount val="11"/>
                <c:pt idx="3">
                  <c:v>1.6652603092654819E-3</c:v>
                </c:pt>
                <c:pt idx="5">
                  <c:v>2.1648384020451264E-3</c:v>
                </c:pt>
                <c:pt idx="6">
                  <c:v>1.9150493556553043E-3</c:v>
                </c:pt>
                <c:pt idx="9">
                  <c:v>2.4978904638982224E-3</c:v>
                </c:pt>
              </c:numCache>
            </c:numRef>
          </c:yVal>
          <c:smooth val="0"/>
        </c:ser>
        <c:ser>
          <c:idx val="17"/>
          <c:order val="2"/>
          <c:tx>
            <c:strRef>
              <c:f>CSi_SV!$S$2</c:f>
              <c:strCache>
                <c:ptCount val="1"/>
                <c:pt idx="0">
                  <c:v>JSSA-90-1100-A---C(Si)</c:v>
                </c:pt>
              </c:strCache>
            </c:strRef>
          </c:tx>
          <c:spPr>
            <a:ln>
              <a:noFill/>
            </a:ln>
          </c:spPr>
          <c:marker>
            <c:symbol val="star"/>
            <c:size val="7"/>
            <c:spPr>
              <a:ln w="25400">
                <a:solidFill>
                  <a:schemeClr val="tx1"/>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CSi_SV!$S$3:$S$13</c:f>
              <c:numCache>
                <c:formatCode>0.00E+00</c:formatCode>
                <c:ptCount val="11"/>
                <c:pt idx="5">
                  <c:v>2.8085340097163489E-3</c:v>
                </c:pt>
                <c:pt idx="6">
                  <c:v>3.4693655414143126E-3</c:v>
                </c:pt>
                <c:pt idx="9">
                  <c:v>2.9737418926408399E-3</c:v>
                </c:pt>
              </c:numCache>
            </c:numRef>
          </c:yVal>
          <c:smooth val="0"/>
        </c:ser>
        <c:ser>
          <c:idx val="19"/>
          <c:order val="3"/>
          <c:tx>
            <c:strRef>
              <c:f>CSi_SV!$U$2</c:f>
              <c:strCache>
                <c:ptCount val="1"/>
                <c:pt idx="0">
                  <c:v>JSSA-90-4000-A---C(Si)</c:v>
                </c:pt>
              </c:strCache>
            </c:strRef>
          </c:tx>
          <c:spPr>
            <a:ln>
              <a:noFill/>
            </a:ln>
          </c:spPr>
          <c:marker>
            <c:symbol val="triangle"/>
            <c:size val="7"/>
            <c:spPr>
              <a:solidFill>
                <a:schemeClr val="bg1">
                  <a:lumMod val="85000"/>
                </a:schemeClr>
              </a:solidFill>
              <a:ln>
                <a:solidFill>
                  <a:schemeClr val="tx1"/>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CSi_SV!$U$3:$U$13</c:f>
              <c:numCache>
                <c:formatCode>0.00E+00</c:formatCode>
                <c:ptCount val="11"/>
                <c:pt idx="5">
                  <c:v>3.304157658489822E-3</c:v>
                </c:pt>
              </c:numCache>
            </c:numRef>
          </c:yVal>
          <c:smooth val="0"/>
        </c:ser>
        <c:ser>
          <c:idx val="22"/>
          <c:order val="4"/>
          <c:tx>
            <c:strRef>
              <c:f>CSi_SV!$X$2</c:f>
              <c:strCache>
                <c:ptCount val="1"/>
                <c:pt idx="0">
                  <c:v>MW-90-1200-A---C(Si)</c:v>
                </c:pt>
              </c:strCache>
            </c:strRef>
          </c:tx>
          <c:spPr>
            <a:ln>
              <a:noFill/>
            </a:ln>
          </c:spPr>
          <c:marker>
            <c:symbol val="square"/>
            <c:size val="7"/>
            <c:spPr>
              <a:solidFill>
                <a:srgbClr val="0070C0"/>
              </a:solidFill>
              <a:ln w="28575">
                <a:solidFill>
                  <a:srgbClr val="CCEC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CSi_SV!$X$3:$X$13</c:f>
              <c:numCache>
                <c:formatCode>0.00E+00</c:formatCode>
                <c:ptCount val="11"/>
                <c:pt idx="3">
                  <c:v>5.6612842926065058E-3</c:v>
                </c:pt>
                <c:pt idx="5">
                  <c:v>5.0559897455982623E-3</c:v>
                </c:pt>
                <c:pt idx="9">
                  <c:v>5.5900731694290646E-3</c:v>
                </c:pt>
                <c:pt idx="10">
                  <c:v>4.6999341297110616E-3</c:v>
                </c:pt>
              </c:numCache>
            </c:numRef>
          </c:yVal>
          <c:smooth val="0"/>
        </c:ser>
        <c:ser>
          <c:idx val="23"/>
          <c:order val="5"/>
          <c:tx>
            <c:strRef>
              <c:f>CSi_SV!$Y$2</c:f>
              <c:strCache>
                <c:ptCount val="1"/>
                <c:pt idx="0">
                  <c:v>MW-90-1320-A--BNFL-C(Si)</c:v>
                </c:pt>
              </c:strCache>
            </c:strRef>
          </c:tx>
          <c:spPr>
            <a:ln>
              <a:noFill/>
            </a:ln>
          </c:spPr>
          <c:marker>
            <c:spPr>
              <a:solidFill>
                <a:srgbClr val="3333FF"/>
              </a:solidFill>
              <a:ln w="25400">
                <a:solidFill>
                  <a:srgbClr val="CCEC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CSi_SV!$Y$3:$Y$13</c:f>
              <c:numCache>
                <c:formatCode>0.00E+00</c:formatCode>
                <c:ptCount val="11"/>
                <c:pt idx="1">
                  <c:v>4.5673828271278853E-3</c:v>
                </c:pt>
                <c:pt idx="3">
                  <c:v>5.0748698079198726E-3</c:v>
                </c:pt>
                <c:pt idx="4">
                  <c:v>4.4151367328902893E-3</c:v>
                </c:pt>
                <c:pt idx="5">
                  <c:v>4.5673828271278853E-3</c:v>
                </c:pt>
              </c:numCache>
            </c:numRef>
          </c:yVal>
          <c:smooth val="0"/>
        </c:ser>
        <c:ser>
          <c:idx val="24"/>
          <c:order val="6"/>
          <c:tx>
            <c:strRef>
              <c:f>CSi_SV!$Z$2</c:f>
              <c:strCache>
                <c:ptCount val="1"/>
                <c:pt idx="0">
                  <c:v>MW-90-1320-A--EIR-C(Si)</c:v>
                </c:pt>
              </c:strCache>
            </c:strRef>
          </c:tx>
          <c:spPr>
            <a:ln>
              <a:noFill/>
            </a:ln>
          </c:spPr>
          <c:marker>
            <c:symbol val="triangle"/>
            <c:size val="7"/>
            <c:spPr>
              <a:solidFill>
                <a:srgbClr val="3333FF"/>
              </a:solidFill>
              <a:ln>
                <a:solidFill>
                  <a:srgbClr val="3333FF"/>
                </a:solidFill>
              </a:ln>
            </c:spPr>
          </c:marker>
          <c:xVal>
            <c:numRef>
              <c:f>CSi_SV!$A$3:$A$13</c:f>
              <c:numCache>
                <c:formatCode>General</c:formatCode>
                <c:ptCount val="11"/>
                <c:pt idx="0">
                  <c:v>3</c:v>
                </c:pt>
                <c:pt idx="1">
                  <c:v>7</c:v>
                </c:pt>
                <c:pt idx="2">
                  <c:v>14</c:v>
                </c:pt>
                <c:pt idx="3">
                  <c:v>28</c:v>
                </c:pt>
                <c:pt idx="4">
                  <c:v>56</c:v>
                </c:pt>
                <c:pt idx="5">
                  <c:v>91</c:v>
                </c:pt>
                <c:pt idx="6">
                  <c:v>182</c:v>
                </c:pt>
                <c:pt idx="7">
                  <c:v>330</c:v>
                </c:pt>
                <c:pt idx="8">
                  <c:v>334</c:v>
                </c:pt>
                <c:pt idx="9">
                  <c:v>365</c:v>
                </c:pt>
                <c:pt idx="10">
                  <c:v>547</c:v>
                </c:pt>
              </c:numCache>
            </c:numRef>
          </c:xVal>
          <c:yVal>
            <c:numRef>
              <c:f>CSi_SV!$Z$3:$Z$13</c:f>
              <c:numCache>
                <c:formatCode>0.00E+00</c:formatCode>
                <c:ptCount val="11"/>
                <c:pt idx="1">
                  <c:v>3.7554036578607061E-3</c:v>
                </c:pt>
                <c:pt idx="3">
                  <c:v>3.7554036578607061E-3</c:v>
                </c:pt>
                <c:pt idx="5">
                  <c:v>3.8569010540191037E-3</c:v>
                </c:pt>
                <c:pt idx="6">
                  <c:v>3.7554036578607061E-3</c:v>
                </c:pt>
              </c:numCache>
            </c:numRef>
          </c:yVal>
          <c:smooth val="0"/>
        </c:ser>
        <c:dLbls>
          <c:showLegendKey val="0"/>
          <c:showVal val="0"/>
          <c:showCatName val="0"/>
          <c:showSerName val="0"/>
          <c:showPercent val="0"/>
          <c:showBubbleSize val="0"/>
        </c:dLbls>
        <c:axId val="125532416"/>
        <c:axId val="125534976"/>
      </c:scatterChart>
      <c:valAx>
        <c:axId val="125532416"/>
        <c:scaling>
          <c:orientation val="minMax"/>
        </c:scaling>
        <c:delete val="0"/>
        <c:axPos val="b"/>
        <c:majorGridlines>
          <c:spPr>
            <a:ln>
              <a:solidFill>
                <a:schemeClr val="bg1">
                  <a:lumMod val="85000"/>
                </a:schemeClr>
              </a:solidFill>
            </a:ln>
          </c:spPr>
        </c:majorGridlines>
        <c:title>
          <c:tx>
            <c:rich>
              <a:bodyPr/>
              <a:lstStyle/>
              <a:p>
                <a:pPr>
                  <a:defRPr sz="1400" b="1"/>
                </a:pPr>
                <a:r>
                  <a:rPr lang="en-US" sz="1400" b="1"/>
                  <a:t>Leach</a:t>
                </a:r>
                <a:r>
                  <a:rPr lang="en-US" sz="1400" b="1" baseline="0"/>
                  <a:t> time (days)</a:t>
                </a:r>
                <a:endParaRPr lang="en-US" sz="1400" b="1"/>
              </a:p>
            </c:rich>
          </c:tx>
          <c:overlay val="0"/>
        </c:title>
        <c:numFmt formatCode="General" sourceLinked="1"/>
        <c:majorTickMark val="out"/>
        <c:minorTickMark val="none"/>
        <c:tickLblPos val="nextTo"/>
        <c:txPr>
          <a:bodyPr/>
          <a:lstStyle/>
          <a:p>
            <a:pPr>
              <a:defRPr sz="1200"/>
            </a:pPr>
            <a:endParaRPr lang="en-US"/>
          </a:p>
        </c:txPr>
        <c:crossAx val="125534976"/>
        <c:crosses val="autoZero"/>
        <c:crossBetween val="midCat"/>
      </c:valAx>
      <c:valAx>
        <c:axId val="125534976"/>
        <c:scaling>
          <c:orientation val="minMax"/>
        </c:scaling>
        <c:delete val="0"/>
        <c:axPos val="l"/>
        <c:majorGridlines>
          <c:spPr>
            <a:ln>
              <a:solidFill>
                <a:schemeClr val="bg1">
                  <a:lumMod val="85000"/>
                </a:schemeClr>
              </a:solidFill>
            </a:ln>
          </c:spPr>
        </c:majorGridlines>
        <c:title>
          <c:tx>
            <c:rich>
              <a:bodyPr rot="-5400000" vert="horz"/>
              <a:lstStyle/>
              <a:p>
                <a:pPr>
                  <a:defRPr sz="1400" b="1"/>
                </a:pPr>
                <a:r>
                  <a:rPr lang="en-US" sz="1400" b="1" baseline="0"/>
                  <a:t>[Si] (M) </a:t>
                </a:r>
                <a:endParaRPr lang="en-US" sz="1400" b="1"/>
              </a:p>
            </c:rich>
          </c:tx>
          <c:layout>
            <c:manualLayout>
              <c:xMode val="edge"/>
              <c:yMode val="edge"/>
              <c:x val="3.8741257618452291E-2"/>
              <c:y val="0.21254284257006822"/>
            </c:manualLayout>
          </c:layout>
          <c:overlay val="0"/>
        </c:title>
        <c:numFmt formatCode="0.0E+00" sourceLinked="0"/>
        <c:majorTickMark val="out"/>
        <c:minorTickMark val="none"/>
        <c:tickLblPos val="nextTo"/>
        <c:txPr>
          <a:bodyPr/>
          <a:lstStyle/>
          <a:p>
            <a:pPr>
              <a:defRPr sz="1200"/>
            </a:pPr>
            <a:endParaRPr lang="en-US"/>
          </a:p>
        </c:txPr>
        <c:crossAx val="125532416"/>
        <c:crosses val="autoZero"/>
        <c:crossBetween val="midCat"/>
      </c:valAx>
      <c:spPr>
        <a:ln w="19050">
          <a:solidFill>
            <a:schemeClr val="bg1">
              <a:lumMod val="65000"/>
            </a:schemeClr>
          </a:solidFill>
        </a:ln>
      </c:spPr>
    </c:plotArea>
    <c:legend>
      <c:legendPos val="r"/>
      <c:layout>
        <c:manualLayout>
          <c:xMode val="edge"/>
          <c:yMode val="edge"/>
          <c:x val="0.74100947822678997"/>
          <c:y val="7.3845828410836201E-2"/>
          <c:w val="0.2224021699326616"/>
          <c:h val="0.43106455389618797"/>
        </c:manualLayout>
      </c:layout>
      <c:overlay val="0"/>
      <c:txPr>
        <a:bodyPr/>
        <a:lstStyle/>
        <a:p>
          <a:pPr>
            <a:defRPr sz="9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23</xdr:col>
      <xdr:colOff>670560</xdr:colOff>
      <xdr:row>8</xdr:row>
      <xdr:rowOff>137160</xdr:rowOff>
    </xdr:from>
    <xdr:to>
      <xdr:col>31</xdr:col>
      <xdr:colOff>480060</xdr:colOff>
      <xdr:row>25</xdr:row>
      <xdr:rowOff>22860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22860</xdr:colOff>
      <xdr:row>27</xdr:row>
      <xdr:rowOff>129540</xdr:rowOff>
    </xdr:from>
    <xdr:to>
      <xdr:col>31</xdr:col>
      <xdr:colOff>708660</xdr:colOff>
      <xdr:row>44</xdr:row>
      <xdr:rowOff>22860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508907</xdr:colOff>
      <xdr:row>32</xdr:row>
      <xdr:rowOff>49530</xdr:rowOff>
    </xdr:from>
    <xdr:to>
      <xdr:col>12</xdr:col>
      <xdr:colOff>128493</xdr:colOff>
      <xdr:row>91</xdr:row>
      <xdr:rowOff>34290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32</xdr:row>
      <xdr:rowOff>108857</xdr:rowOff>
    </xdr:from>
    <xdr:to>
      <xdr:col>24</xdr:col>
      <xdr:colOff>221566</xdr:colOff>
      <xdr:row>91</xdr:row>
      <xdr:rowOff>97972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131619</xdr:colOff>
      <xdr:row>31</xdr:row>
      <xdr:rowOff>76199</xdr:rowOff>
    </xdr:from>
    <xdr:to>
      <xdr:col>37</xdr:col>
      <xdr:colOff>353184</xdr:colOff>
      <xdr:row>90</xdr:row>
      <xdr:rowOff>62345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38</xdr:col>
      <xdr:colOff>0</xdr:colOff>
      <xdr:row>31</xdr:row>
      <xdr:rowOff>0</xdr:rowOff>
    </xdr:from>
    <xdr:to>
      <xdr:col>49</xdr:col>
      <xdr:colOff>152293</xdr:colOff>
      <xdr:row>89</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 refreshedDate="43298.437739236113" createdVersion="4" refreshedVersion="4" minRefreshableVersion="3" recordCount="521">
  <cacheSource type="worksheet">
    <worksheetSource ref="A2:W523" sheet="Data summary"/>
  </cacheSource>
  <cacheFields count="23">
    <cacheField name="JSS Report Nr." numFmtId="0">
      <sharedItems containsBlank="1" count="8">
        <s v="87-01"/>
        <s v="88-02"/>
        <s v="84-01/84-02"/>
        <s v="84-02"/>
        <s v="84-01/88-02"/>
        <s v="84-01"/>
        <s v="GLASS_new.xls"/>
        <m/>
      </sharedItems>
    </cacheField>
    <cacheField name="page or Table" numFmtId="0">
      <sharedItems containsBlank="1" count="43">
        <s v="p4:14"/>
        <s v="p57"/>
        <s v="p4:22"/>
        <s v="p4:23"/>
        <s v="p55"/>
        <s v="p56"/>
        <s v="p4:11"/>
        <s v="p43/p47"/>
        <s v="p47"/>
        <s v="p38/p39"/>
        <s v="p39"/>
        <s v="p38"/>
        <s v="p4:6"/>
        <s v="p4:12"/>
        <s v="p43/p40"/>
        <s v="p43"/>
        <s v="p40"/>
        <s v="#6"/>
        <s v="#7"/>
        <s v="#8"/>
        <s v="#9"/>
        <s v="#10"/>
        <s v="p4:24"/>
        <s v="p65"/>
        <s v="p64"/>
        <s v="p63"/>
        <s v="p67"/>
        <s v="p66"/>
        <s v="#1"/>
        <s v="#2"/>
        <s v="#3"/>
        <s v="#4"/>
        <s v="#5"/>
        <s v="p4:19"/>
        <s v="p58"/>
        <s v="p59"/>
        <s v="p60"/>
        <m/>
        <s v="p4:17"/>
        <s v="p4:20"/>
        <s v="AppS3,p22"/>
        <s v="p4:19/p40"/>
        <s v="p4:25"/>
      </sharedItems>
    </cacheField>
    <cacheField name="glass" numFmtId="0">
      <sharedItems count="4">
        <s v="ABS118"/>
        <s v="JSSA"/>
        <s v="SON68"/>
        <s v="MW"/>
      </sharedItems>
    </cacheField>
    <cacheField name="Temp (0C)" numFmtId="0">
      <sharedItems containsSemiMixedTypes="0" containsString="0" containsNumber="1" containsInteger="1" minValue="40" maxValue="110" count="5">
        <n v="90"/>
        <n v="70"/>
        <n v="50"/>
        <n v="40"/>
        <n v="110"/>
      </sharedItems>
    </cacheField>
    <cacheField name="S/A (m-1)" numFmtId="0">
      <sharedItems containsSemiMixedTypes="0" containsString="0" containsNumber="1" containsInteger="1" minValue="10" maxValue="4000" count="9">
        <n v="10"/>
        <n v="1100"/>
        <n v="1320"/>
        <n v="1050"/>
        <n v="50"/>
        <n v="150"/>
        <n v="260"/>
        <n v="4000"/>
        <n v="1200"/>
      </sharedItems>
    </cacheField>
    <cacheField name="solution" numFmtId="0">
      <sharedItems count="9">
        <s v="D"/>
        <s v="A"/>
        <s v="A(pH2.5)"/>
        <s v="A(pH5.6)"/>
        <s v="A(pH6.1)"/>
        <s v="A(pH8.2)"/>
        <s v="A(pH9 unbf.)"/>
        <s v="C"/>
        <s v="A(pH9)"/>
      </sharedItems>
    </cacheField>
    <cacheField name="material1" numFmtId="0">
      <sharedItems containsBlank="1" containsMixedTypes="1" containsNumber="1" containsInteger="1" minValue="0" maxValue="0" count="5">
        <m/>
        <s v="mgn"/>
        <s v="mgn*"/>
        <s v="feoh"/>
        <n v="0"/>
      </sharedItems>
    </cacheField>
    <cacheField name="m/w (g/L)" numFmtId="0">
      <sharedItems containsString="0" containsBlank="1" containsNumber="1" minValue="0" maxValue="320" count="8">
        <m/>
        <n v="33"/>
        <n v="0.04"/>
        <n v="0.4"/>
        <n v="4"/>
        <n v="40"/>
        <n v="320"/>
        <n v="0"/>
      </sharedItems>
    </cacheField>
    <cacheField name="material2" numFmtId="0">
      <sharedItems containsBlank="1" containsMixedTypes="1" containsNumber="1" containsInteger="1" minValue="0" maxValue="0" count="3">
        <s v="ben"/>
        <m/>
        <n v="0"/>
      </sharedItems>
    </cacheField>
    <cacheField name="m/w (g/L)2" numFmtId="0">
      <sharedItems containsBlank="1" containsMixedTypes="1" containsNumber="1" minValue="0" maxValue="2000" count="10">
        <n v="1.67"/>
        <n v="6.67"/>
        <n v="33.299999999999997"/>
        <n v="133"/>
        <m/>
        <n v="2000"/>
        <n v="0"/>
        <s v="STU"/>
        <s v="EIR"/>
        <s v="BNFL"/>
      </sharedItems>
    </cacheField>
    <cacheField name="quantity" numFmtId="0">
      <sharedItems count="8">
        <s v="NL(B)"/>
        <s v="NL(Li)"/>
        <s v="NL(Mo)"/>
        <s v="NL(Na)"/>
        <s v="WL"/>
        <s v="pH"/>
        <s v="NL(Si)"/>
        <s v="C(Si)"/>
      </sharedItems>
    </cacheField>
    <cacheField name="experiment code #" numFmtId="0">
      <sharedItems count="401">
        <s v="ABS118-90-10-D--ben1.67-NL(B)"/>
        <s v="ABS118-90-10-D--ben6.67-NL(B)"/>
        <s v="ABS118-90-10-D--ben33.3-NL(B)"/>
        <s v="ABS118-90-10-D--ben133-NL(B)"/>
        <s v="ABS118-90-1100-A-mgn33-ben133-NL(B)"/>
        <s v="ABS118-90-10-A-mgn0.04--NL(B)"/>
        <s v="ABS118-90-10-A-mgn0.4--NL(B)"/>
        <s v="ABS118-90-10-A-mgn*4--NL(B)"/>
        <s v="ABS118-90-10-A-mgn4--NL(B)"/>
        <s v="ABS118-90-10-A-mgn*40--NL(B)"/>
        <s v="ABS118-90-10-A-mgn40--NL(B)"/>
        <s v="ABS118-90-1320-A-mgn40--NL(B)"/>
        <s v="ABS118-90-1050-A-mgn320--NL(B)"/>
        <s v="ABS118-90-10-A(pH2.5)---NL(B)"/>
        <s v="ABS118-90-10-A(pH5.6)---NL(B)"/>
        <s v="ABS118-90-10-A(pH6.1)---NL(B)"/>
        <s v="ABS118-90-10-A(pH8.2)---NL(B)"/>
        <s v="ABS118-90-10-A(pH9 unbf.)---NL(B)"/>
        <s v="ABS118-90-10-A-feoh40--NL(B)"/>
        <s v="ABS118-90-10-A---NL(B)"/>
        <s v="ABS118-90-50-A---NL(B)"/>
        <s v="ABS118-90-150-A---NL(B)"/>
        <s v="ABS118-90-260-A---NL(B)"/>
        <s v="ABS118-90-1100-A---NL(B)"/>
        <s v="ABS118-70-1100-A---NL(B)"/>
        <s v="ABS118-50-1100-A---NL(B)"/>
        <s v="ABS118-40-260-A---NL(B)"/>
        <s v="ABS118-70-50-A---NL(B)"/>
        <s v="ABS118-110-10-A---NL(B)"/>
        <s v="JSSA-90-10-A--ben2000-NL(B)"/>
        <s v="JSSA-90-10-D--ben133-NL(B)"/>
        <s v="JSSA-90-10-A-mgn33-ben133-NL(B)"/>
        <s v="JSSA-90-1100-A-mgn33-ben133-NL(B)"/>
        <s v="JSSA-90-10-A-mgn40--NL(B)"/>
        <s v="JSSA-90-10-A---NL(B)"/>
        <s v="JSSA-90-10-C---NL(B)"/>
        <s v="JSSA-90-1100-A---NL(B)"/>
        <s v="JSSA-90-4000-A---NL(B)"/>
        <s v="SON68-90-10-A-mgn40--NL(B)"/>
        <s v="SON68-90-1200-A---NL(B)"/>
        <s v="SON68-90-10-A(pH9)-mgn40--NL(B)"/>
        <s v="SON68-90-10-A(pH9)-mgn4--NL(B)"/>
        <s v="SON68-90-10-A(pH9)-feoh40--NL(B)"/>
        <s v="SON68-90-10-A(pH9)-feoh4--NL(B)"/>
        <s v="MW-110-10-A---NL(B)"/>
        <s v="MW-90-10-A---NL(B)"/>
        <s v="MW-70-10-A---NL(B)"/>
        <s v="MW-110-1320-A---NL(B)"/>
        <s v="MW-90-1320-A---NL(B)"/>
        <s v="MW-70-1320-A---NL(B)"/>
        <s v="MW-90-1200-A---NL(B)"/>
        <s v="ABS118-90-10-D--ben1.67-NL(Li)"/>
        <s v="ABS118-90-10-D--ben6.67-NL(Li)"/>
        <s v="ABS118-90-10-D--ben33.3-NL(Li)"/>
        <s v="ABS118-90-10-D--ben133-NL(Li)"/>
        <s v="ABS118-90-1100-A-mgn33-ben133-NL(Li)"/>
        <s v="ABS118-90-10-A-mgn0.04--NL(Li)"/>
        <s v="ABS118-90-10-A-mgn0.4--NL(Li)"/>
        <s v="ABS118-90-10-A-mgn*4--NL(Li)"/>
        <s v="ABS118-90-10-A-mgn4--NL(Li)"/>
        <s v="ABS118-90-10-A-mgn*40--NL(Li)"/>
        <s v="ABS118-90-10-A-mgn40--NL(Li)"/>
        <s v="ABS118-90-1320-A-mgn40--NL(Li)"/>
        <s v="ABS118-90-1050-A-mgn320--NL(Li)"/>
        <s v="ABS118-90-10-A(pH2.5)---NL(Li)"/>
        <s v="ABS118-90-10-A(pH5.6)---NL(Li)"/>
        <s v="ABS118-90-10-A(pH6.1)---NL(Li)"/>
        <s v="ABS118-90-10-A(pH8.2)---NL(Li)"/>
        <s v="ABS118-90-10-A(pH9 unbf.)---NL(Li)"/>
        <s v="ABS118-90-10-A-feoh40--NL(Li)"/>
        <s v="ABS118-90-10-A---NL(Li)"/>
        <s v="ABS118-90-50-A---NL(Li)"/>
        <s v="ABS118-90-150-A---NL(Li)"/>
        <s v="ABS118-90-260-A---NL(Li)"/>
        <s v="ABS118-90-1100-A---NL(Li)"/>
        <s v="ABS118-70-1100-A---NL(Li)"/>
        <s v="ABS118-50-1100-A---NL(Li)"/>
        <s v="ABS118-40-260-A---NL(Li)"/>
        <s v="ABS118-70-50-A---NL(Li)"/>
        <s v="ABS118-110-10-A---NL(Li)"/>
        <s v="JSSA-90-10-A--ben2000-NL(Li)"/>
        <s v="JSSA-90-10-D--ben133-NL(Li)"/>
        <s v="JSSA-90-10-A-mgn33-ben133-NL(Li)"/>
        <s v="JSSA-90-1100-A-mgn33-ben133-NL(Li)"/>
        <s v="JSSA-90-10-A-mgn40--NL(Li)"/>
        <s v="JSSA-90-10-A---NL(Li)"/>
        <s v="JSSA-90-10-C---NL(Li)"/>
        <s v="JSSA-90-1100-A---NL(Li)"/>
        <s v="JSSA-90-4000-A---NL(Li)"/>
        <s v="SON68-90-10-A-mgn40--NL(Li)"/>
        <s v="SON68-90-1200-A---NL(Li)"/>
        <s v="SON68-90-10-A(pH9)-mgn40--NL(Li)"/>
        <s v="SON68-90-10-A(pH9)-mgn4--NL(Li)"/>
        <s v="SON68-90-10-A(pH9)-feoh40--NL(Li)"/>
        <s v="SON68-90-10-A(pH9)-feoh4--NL(Li)"/>
        <s v="MW-110-10-A---NL(Li)"/>
        <s v="MW-90-10-A---NL(Li)"/>
        <s v="MW-70-10-A---NL(Li)"/>
        <s v="MW-110-1320-A---NL(Li)"/>
        <s v="MW-90-1320-A---NL(Li)"/>
        <s v="MW-70-1320-A---NL(Li)"/>
        <s v="MW-90-1200-A---NL(Li)"/>
        <s v="ABS118-90-10-D--ben1.67-NL(Mo)"/>
        <s v="ABS118-90-10-D--ben6.67-NL(Mo)"/>
        <s v="ABS118-90-10-D--ben33.3-NL(Mo)"/>
        <s v="ABS118-90-10-D--ben133-NL(Mo)"/>
        <s v="ABS118-90-1100-A-mgn33-ben133-NL(Mo)"/>
        <s v="ABS118-90-10-A-mgn0.04--NL(Mo)"/>
        <s v="ABS118-90-10-A-mgn0.4--NL(Mo)"/>
        <s v="ABS118-90-10-A-mgn*4--NL(Mo)"/>
        <s v="ABS118-90-10-A-mgn4--NL(Mo)"/>
        <s v="ABS118-90-10-A-mgn*40--NL(Mo)"/>
        <s v="ABS118-90-10-A-mgn40--NL(Mo)"/>
        <s v="ABS118-90-1320-A-mgn40--NL(Mo)"/>
        <s v="ABS118-90-1050-A-mgn320--NL(Mo)"/>
        <s v="ABS118-90-10-A(pH2.5)---NL(Mo)"/>
        <s v="ABS118-90-10-A(pH5.6)---NL(Mo)"/>
        <s v="ABS118-90-10-A(pH6.1)---NL(Mo)"/>
        <s v="ABS118-90-10-A(pH8.2)---NL(Mo)"/>
        <s v="ABS118-90-10-A(pH9 unbf.)---NL(Mo)"/>
        <s v="ABS118-90-10-A-feoh40--NL(Mo)"/>
        <s v="ABS118-90-10-A---NL(Mo)"/>
        <s v="ABS118-90-50-A---NL(Mo)"/>
        <s v="ABS118-90-150-A---NL(Mo)"/>
        <s v="ABS118-90-260-A---NL(Mo)"/>
        <s v="ABS118-90-1100-A---NL(Mo)"/>
        <s v="ABS118-70-1100-A---NL(Mo)"/>
        <s v="ABS118-50-1100-A---NL(Mo)"/>
        <s v="ABS118-40-260-A---NL(Mo)"/>
        <s v="ABS118-70-50-A---NL(Mo)"/>
        <s v="ABS118-110-10-A---NL(Mo)"/>
        <s v="JSSA-90-10-A--ben2000-NL(Mo)"/>
        <s v="JSSA-90-10-D--ben133-NL(Mo)"/>
        <s v="JSSA-90-10-A-mgn33-ben133-NL(Mo)"/>
        <s v="JSSA-90-1100-A-mgn33-ben133-NL(Mo)"/>
        <s v="JSSA-90-10-A-mgn40--NL(Mo)"/>
        <s v="JSSA-90-10-A---NL(Mo)"/>
        <s v="JSSA-90-10-C---NL(Mo)"/>
        <s v="JSSA-90-1100-A---NL(Mo)"/>
        <s v="JSSA-90-4000-A---NL(Mo)"/>
        <s v="SON68-90-10-A-mgn40--NL(Mo)"/>
        <s v="SON68-90-1200-A---NL(Mo)"/>
        <s v="SON68-90-10-A(pH9)-mgn40--NL(Mo)"/>
        <s v="SON68-90-10-A(pH9)-mgn4--NL(Mo)"/>
        <s v="SON68-90-10-A(pH9)-feoh40--NL(Mo)"/>
        <s v="SON68-90-10-A(pH9)-feoh4--NL(Mo)"/>
        <s v="MW-110-10-A---NL(Mo)"/>
        <s v="MW-90-10-A---NL(Mo)"/>
        <s v="MW-70-10-A---NL(Mo)"/>
        <s v="MW-110-1320-A---NL(Mo)"/>
        <s v="MW-90-1320-A---NL(Mo)"/>
        <s v="MW-70-1320-A---NL(Mo)"/>
        <s v="MW-90-1200-A-00-00-NL(Mo)"/>
        <s v="ABS118-90-10-D--ben1.67-NL(Na)"/>
        <s v="ABS118-90-10-D--ben6.67-NL(Na)"/>
        <s v="ABS118-90-10-D--ben33.3-NL(Na)"/>
        <s v="ABS118-90-10-D--ben133-NL(Na)"/>
        <s v="ABS118-90-1100-A-mgn33-ben133-NL(Na)"/>
        <s v="ABS118-90-10-A-mgn0.04--NL(Na)"/>
        <s v="ABS118-90-10-A-mgn0.4--NL(Na)"/>
        <s v="ABS118-90-10-A-mgn*4--NL(Na)"/>
        <s v="ABS118-90-10-A-mgn4--NL(Na)"/>
        <s v="ABS118-90-10-A-mgn*40--NL(Na)"/>
        <s v="ABS118-90-10-A-mgn40--NL(Na)"/>
        <s v="ABS118-90-1320-A-mgn40--NL(Na)"/>
        <s v="ABS118-90-1050-A-mgn320--NL(Na)"/>
        <s v="ABS118-90-10-A(pH2.5)---NL(Na)"/>
        <s v="ABS118-90-10-A(pH5.6)---NL(Na)"/>
        <s v="ABS118-90-10-A(pH6.1)---NL(Na)"/>
        <s v="ABS118-90-10-A(pH8.2)---NL(Na)"/>
        <s v="ABS118-90-10-A(pH9 unbf.)---NL(Na)"/>
        <s v="ABS118-90-10-A-feoh40--NL(Na)"/>
        <s v="ABS118-90-10-A---NL(Na)"/>
        <s v="ABS118-90-50-A---NL(Na)"/>
        <s v="ABS118-90-150-A---NL(Na)"/>
        <s v="ABS118-90-260-A---NL(Na)"/>
        <s v="ABS118-90-1100-A---NL(Na)"/>
        <s v="ABS118-70-1100-A---NL(Na)"/>
        <s v="ABS118-50-1100-A---NL(Na)"/>
        <s v="ABS118-40-260-A---NL(Na)"/>
        <s v="ABS118-70-50-A---NL(Na)"/>
        <s v="ABS118-110-10-A---NL(Na)"/>
        <s v="JSSA-90-10-A--ben2000-NL(Na)"/>
        <s v="JSSA-90-10-D--ben133-NL(Na)"/>
        <s v="JSSA-90-10-A-mgn33-ben133-NL(Na)"/>
        <s v="JSSA-90-1100-A-mgn33-ben133-NL(Na)"/>
        <s v="JSSA-90-10-A-mgn40--NL(Na)"/>
        <s v="JSSA-90-10-A---NL(Na)"/>
        <s v="JSSA-90-10-C---NL(Na)"/>
        <s v="JSSA-90-1100-A---NL(Na)"/>
        <s v="JSSA-90-4000-A---NL(Na)"/>
        <s v="SON68-90-10-A-mgn40--NL(Na)"/>
        <s v="SON68-90-1200-A---NL(Na)"/>
        <s v="SON68-90-10-A(pH9)-mgn40--NL(Na)"/>
        <s v="SON68-90-10-A(pH9)-mgn4--NL(Na)"/>
        <s v="SON68-90-10-A(pH9)-feoh40--NL(Na)"/>
        <s v="SON68-90-10-A(pH9)-feoh4--NL(Na)"/>
        <s v="MW-110-10-A---NL(Na)"/>
        <s v="MW-90-10-A---NL(Na)"/>
        <s v="MW-70-10-A---NL(Na)"/>
        <s v="MW-110-1320-A---NL(Na)"/>
        <s v="MW-90-1320-A---NL(Na)"/>
        <s v="MW-70-1320-A---NL(Na)"/>
        <s v="ABS118-90-10-D--ben1.67-WL"/>
        <s v="ABS118-90-10-D--ben6.67-WL"/>
        <s v="ABS118-90-10-D--ben33.3-WL"/>
        <s v="ABS118-90-10-D--ben133-WL"/>
        <s v="ABS118-90-1100-A-mgn33-ben133-WL"/>
        <s v="ABS118-90-10-A-mgn0.04--WL"/>
        <s v="ABS118-90-10-A-mgn0.4--WL"/>
        <s v="ABS118-90-10-A-mgn*4--WL"/>
        <s v="ABS118-90-10-A-mgn4--WL"/>
        <s v="ABS118-90-10-A-mgn*40--WL"/>
        <s v="ABS118-90-10-A-mgn40--WL"/>
        <s v="ABS118-90-1320-A-mgn40--WL"/>
        <s v="ABS118-90-1050-A-mgn320--WL"/>
        <s v="ABS118-90-10-A(pH2.5)---WL"/>
        <s v="ABS118-90-10-A(pH5.6)---WL"/>
        <s v="ABS118-90-10-A(pH6.1)---WL"/>
        <s v="ABS118-90-10-A(pH8.2)---WL"/>
        <s v="ABS118-90-10-A(pH9 unbf.)---WL"/>
        <s v="ABS118-90-10-A-feoh40--WL"/>
        <s v="ABS118-90-10-A---WL"/>
        <s v="ABS118-90-50-A---WL"/>
        <s v="ABS118-90-150-A---WL"/>
        <s v="ABS118-90-260-A---WL"/>
        <s v="ABS118-90-1100-A---WL"/>
        <s v="ABS118-70-1100-A---WL"/>
        <s v="ABS118-50-1100-A---WL"/>
        <s v="ABS118-40-260-A---WL"/>
        <s v="ABS118-70-50-A---WL"/>
        <s v="ABS118-110-10-A---WL"/>
        <s v="JSSA-90-10-A--ben2000-WL"/>
        <s v="JSSA-90-10-D--ben133-WL"/>
        <s v="JSSA-90-10-A-mgn33-ben133-WL"/>
        <s v="JSSA-90-1100-A-mgn33-ben133-WL"/>
        <s v="JSSA-90-10-A-mgn40--WL"/>
        <s v="JSSA-90-10-A---WL"/>
        <s v="JSSA-90-10-C---WL"/>
        <s v="JSSA-90-1100-A---WL"/>
        <s v="JSSA-90-4000-A---WL"/>
        <s v="SON68-90-10-A-mgn40--WL"/>
        <s v="SON68-90-1200-A---WL"/>
        <s v="SON68-90-10-A(pH9)-mgn40--WL"/>
        <s v="SON68-90-10-A(pH9)-mgn4--WL"/>
        <s v="SON68-90-10-A(pH9)-feoh40--WL"/>
        <s v="SON68-90-10-A(pH9)-feoh4--WL"/>
        <s v="MW-110-10-A---WL"/>
        <s v="MW-90-10-A---WL"/>
        <s v="MW-70-10-A---WL"/>
        <s v="MW-110-1320-A---WL"/>
        <s v="MW-90-1320-A---WL"/>
        <s v="MW-70-1320-A---WL"/>
        <s v="MW-90-1200-A---WL"/>
        <s v="ABS118-90-10-D--ben1.67-pH"/>
        <s v="ABS118-90-10-D--ben6.67-pH"/>
        <s v="ABS118-90-10-D--ben33.3-pH"/>
        <s v="ABS118-90-10-D--ben133-pH"/>
        <s v="ABS118-90-1100-A-mgn33-ben133-pH"/>
        <s v="ABS118-90-10-A-mgn0.04--pH"/>
        <s v="ABS118-90-10-A-mgn0.4--pH"/>
        <s v="ABS118-90-10-A-mgn*4--pH"/>
        <s v="ABS118-90-10-A-mgn4--pH"/>
        <s v="ABS118-90-10-A-mgn*40--pH"/>
        <s v="ABS118-90-10-A-mgn40--pH"/>
        <s v="ABS118-90-1320-A-mgn40--pH"/>
        <s v="ABS118-90-1050-A-mgn320--pH"/>
        <s v="ABS118-90-10-A(pH2.5)-00--pH"/>
        <s v="ABS118-90-10-A(pH5.6)-00--pH"/>
        <s v="ABS118-90-10-A(pH6.1)-00--pH"/>
        <s v="ABS118-90-10-A(pH8.2)---pH"/>
        <s v="ABS118-90-10-A(pH9 unbf.)---pH"/>
        <s v="ABS118-90-10-A-feoh40--pH"/>
        <s v="ABS118-90-10-A---pH"/>
        <s v="ABS118-90-50-A---pH"/>
        <s v="ABS118-90-150-A---pH"/>
        <s v="ABS118-90-260-A---pH"/>
        <s v="ABS118-90-1100-A---pH"/>
        <s v="ABS118-70-1100-A---pH"/>
        <s v="ABS118-50-1100-A---pH"/>
        <s v="ABS118-40-260-A---pH"/>
        <s v="ABS118-70-50-A---pH"/>
        <s v="ABS118-110-10-A---pH"/>
        <s v="JSSA-90-10-A--ben2000-pH"/>
        <s v="JSSA-90-10-D--ben133-pH"/>
        <s v="JSSA-90-10-A-mgn33-ben133-pH"/>
        <s v="JSSA-90-1100-A-mgn33-ben133-pH"/>
        <s v="JSSA-90-10-A-mgn40--pH"/>
        <s v="JSSA-90-10-A---pH"/>
        <s v="JSSA-90-10-C---pH"/>
        <s v="JSSA-90-1100-A---pH"/>
        <s v="JSSA-90-4000-A---pH"/>
        <s v="SON68-90-10-A-mgn40--pH"/>
        <s v="SON68-90-1200-A---pH"/>
        <s v="SON68-90-10-A(pH9)-mgn40--pH"/>
        <s v="SON68-90-10-A(pH9)-mgn4--pH"/>
        <s v="SON68-90-10-A(pH9)-feoh40--pH"/>
        <s v="SON68-90-10-A(pH9)-feoh4--pH"/>
        <s v="MW-110-10-A---pH"/>
        <s v="MW-90-10-A---pH"/>
        <s v="MW-70-10-A---pH"/>
        <s v="MW-110-1320-A---pH"/>
        <s v="MW-90-1320-A---pH"/>
        <s v="MW-70-1320-A---pH"/>
        <s v="MW-90-1200-A---pH"/>
        <s v="ABS118-90-10-D--ben1.67-NL(Si)"/>
        <s v="ABS118-90-10-D--ben6.67-NL(Si)"/>
        <s v="ABS118-90-10-D--ben33.3-NL(Si)"/>
        <s v="ABS118-90-10-D--ben133-NL(Si)"/>
        <s v="ABS118-90-1100-A-mgn33-ben133-NL(Si)"/>
        <s v="ABS118-90-10-A-mgn0.04--NL(Si)"/>
        <s v="ABS118-90-10-A-mgn0.4--NL(Si)"/>
        <s v="ABS118-90-10-A-mgn*4--NL(Si)"/>
        <s v="ABS118-90-10-A-mgn4--NL(Si)"/>
        <s v="ABS118-90-10-A-mgn*40--NL(Si)"/>
        <s v="ABS118-90-10-A-mgn40--NL(Si)"/>
        <s v="ABS118-90-1320-A-mgn40--NL(Si)"/>
        <s v="ABS118-90-1050-A-mgn320--NL(Si)"/>
        <s v="ABS118-90-10-A(pH2.5)---NL(Si)"/>
        <s v="ABS118-90-10-A(pH5.6)---NL(Si)"/>
        <s v="ABS118-90-10-A(pH6.1)---NL(Si)"/>
        <s v="ABS118-90-10-A(pH8.2)---NL(Si)"/>
        <s v="ABS118-90-10-A(pH9 unbf.)---NL(Si)"/>
        <s v="ABS118-90-10-A-feoh40--NL(Si)"/>
        <s v="ABS118-90-10-A--STU-NL(Si)"/>
        <s v="ABS118-90-10-A--EIR-NL(Si)"/>
        <s v="ABS118-90-10-A---NL(Si)"/>
        <s v="ABS118-90-50-A---NL(Si)"/>
        <s v="ABS118-90-150-A---NL(Si)"/>
        <s v="ABS118-90-260-A---NL(Si)"/>
        <s v="ABS118-90-1100-A---NL(Si)"/>
        <s v="ABS118-70-1100-A---NL(Si)"/>
        <s v="ABS118-50-1100-A---NL(Si)"/>
        <s v="ABS118-40-260-A---NL(Si)"/>
        <s v="ABS118-70-50-A---NL(Si)"/>
        <s v="ABS118-110-10-A---NL(Si)"/>
        <s v="JSSA-90-10-A--ben2000-NL(Si)"/>
        <s v="JSSA-90-10-D--ben133-NL(Si)"/>
        <s v="JSSA-90-10-A-mgn33-ben133-NL(Si)"/>
        <s v="JSSA-90-1100-A-mgn33-ben133-NL(Si)"/>
        <s v="JSSA-90-10-A-mgn40--NL(Si)"/>
        <s v="JSSA-90-10-A---NL(Si)"/>
        <s v="JSSA-90-10-C---NL(Si)"/>
        <s v="JSSA-90-1100-A---NL(Si)"/>
        <s v="JSSA-90-4000-A---NL(Si)"/>
        <s v="SON68-90-10-A-mgn40--NL(Si)"/>
        <s v="SON68-90-1200-A---NL(Si)"/>
        <s v="SON68-90-10-A(pH9)-mgn40--NL(Si)"/>
        <s v="SON68-90-10-A(pH9)-mgn4--NL(Si)"/>
        <s v="SON68-90-10-A(pH9)-feoh40--NL(Si)"/>
        <s v="SON68-90-10-A(pH9)-feoh4--NL(Si)"/>
        <s v="MW-110-10-A--EIR-NL(Si)"/>
        <s v="MW-110-10-A--BNFL-NL(Si)"/>
        <s v="MW-90-10-A--EIR-NL(Si)"/>
        <s v="MW-90-10-A--BNFL-NL(Si)"/>
        <s v="MW-70-10-A--EIR-NL(Si)"/>
        <s v="MW-70-10-A--BNFL-NL(Si)"/>
        <s v="MW-110-1320-A---NL(Si)"/>
        <s v="MW-90-1320-A--EIR-NL(Si)"/>
        <s v="MW-90-1320-A--BNFL-NL(Si)"/>
        <s v="MW-70-1320-A---NL(Si)"/>
        <s v="MW-90-1200-A---NL(Si)"/>
        <s v="ABS118-90-10-A-feoh40--C(Si)"/>
        <s v="ABS118-90-10-A--STU-C(Si)"/>
        <s v="ABS118-90-10-A--EIR-C(Si)"/>
        <s v="ABS118-90-10-A---C(Si)"/>
        <s v="ABS118-90-50-A---C(Si)"/>
        <s v="ABS118-90-150-A---C(Si)"/>
        <s v="ABS118-90-260-A---C(Si)"/>
        <s v="ABS118-90-1100-A---C(Si)"/>
        <s v="ABS118-70-1100-A---C(Si)"/>
        <s v="ABS118-50-1100-A---C(Si)"/>
        <s v="ABS118-40-260-A---C(Si)"/>
        <s v="ABS118-70-50-A---C(Si)"/>
        <s v="ABS118-110-10-A---C(Si)"/>
        <s v="JSSA-90-10-A--ben2000-C(Si)"/>
        <s v="JSSA-90-10-D--ben133-C(Si)"/>
        <s v="JSSA-90-10-A-mgn33-ben133-C(Si)"/>
        <s v="JSSA-90-1100-A-mgn33-ben133-C(Si)"/>
        <s v="JSSA-90-10-A-mgn40--C(Si)"/>
        <s v="JSSA-90-10-A---C(Si)"/>
        <s v="JSSA-90-10-C---C(Si)"/>
        <s v="JSSA-90-1100-A---C(Si)"/>
        <s v="JSSA-90-4000-A---C(Si)"/>
        <s v="SON68-90-10-A-mgn40--C(Si)"/>
        <s v="SON68-90-1200-A---C(Si)"/>
        <s v="SON68-90-10-A(pH9)-mgn40--C(Si)"/>
        <s v="SON68-90-10-A(pH9)-mgn4--C(Si)"/>
        <s v="SON68-90-10-A(pH9)-feoh40--C(Si)"/>
        <s v="SON68-90-10-A(pH9)-feoh4--C(Si)"/>
        <s v="MW-110-10-A--EIR-C(Si)"/>
        <s v="MW-110-10-A--BNFL-C(Si)"/>
        <s v="MW-90-10-A--EIR-C(Si)"/>
        <s v="MW-90-10-A--BNFL-C(Si)"/>
        <s v="MW-70-10-A--EIR-C(Si)"/>
        <s v="MW-70-10-A--BNFL-C(Si)"/>
        <s v="MW-110-1320-A---C(Si)"/>
        <s v="MW-90-1320-A--EIR-C(Si)"/>
        <s v="MW-90-1320-A--BNFL-C(Si)"/>
        <s v="MW-70-1320-A---C(Si)"/>
        <s v="MW-90-1200-A---C(Si)"/>
      </sharedItems>
    </cacheField>
    <cacheField name="3" numFmtId="0">
      <sharedItems containsString="0" containsBlank="1" containsNumber="1" minValue="0" maxValue="8.4"/>
    </cacheField>
    <cacheField name="7" numFmtId="0">
      <sharedItems containsString="0" containsBlank="1" containsNumber="1" minValue="0" maxValue="32.6"/>
    </cacheField>
    <cacheField name="14" numFmtId="0">
      <sharedItems containsString="0" containsBlank="1" containsNumber="1" minValue="0" maxValue="64"/>
    </cacheField>
    <cacheField name="28" numFmtId="0">
      <sharedItems containsString="0" containsBlank="1" containsNumber="1" minValue="0" maxValue="118"/>
    </cacheField>
    <cacheField name="56" numFmtId="0">
      <sharedItems containsString="0" containsBlank="1" containsNumber="1" minValue="4.4151367328902893E-3" maxValue="9.8000000000000007"/>
    </cacheField>
    <cacheField name="91" numFmtId="0">
      <sharedItems containsString="0" containsBlank="1" containsNumber="1" minValue="0" maxValue="182"/>
    </cacheField>
    <cacheField name="182" numFmtId="0">
      <sharedItems containsString="0" containsBlank="1" containsNumber="1" minValue="0" maxValue="197"/>
    </cacheField>
    <cacheField name="330" numFmtId="0">
      <sharedItems containsString="0" containsBlank="1" containsNumber="1" minValue="0" maxValue="9.4499999999999993"/>
    </cacheField>
    <cacheField name="334" numFmtId="0">
      <sharedItems containsString="0" containsBlank="1" containsNumber="1" minValue="0.17105103095587582" maxValue="8.6"/>
    </cacheField>
    <cacheField name="365" numFmtId="0">
      <sharedItems containsString="0" containsBlank="1" containsNumber="1" minValue="0" maxValue="393"/>
    </cacheField>
    <cacheField name="547" numFmtId="0">
      <sharedItems containsString="0" containsBlank="1" containsNumber="1" minValue="0" maxValue="3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1">
  <r>
    <x v="0"/>
    <x v="0"/>
    <x v="0"/>
    <x v="0"/>
    <x v="0"/>
    <x v="0"/>
    <x v="0"/>
    <x v="0"/>
    <x v="0"/>
    <x v="0"/>
    <x v="0"/>
    <x v="0"/>
    <m/>
    <n v="17"/>
    <m/>
    <n v="35"/>
    <m/>
    <n v="46"/>
    <n v="48"/>
    <m/>
    <m/>
    <m/>
    <m/>
  </r>
  <r>
    <x v="0"/>
    <x v="0"/>
    <x v="0"/>
    <x v="0"/>
    <x v="0"/>
    <x v="0"/>
    <x v="0"/>
    <x v="0"/>
    <x v="0"/>
    <x v="1"/>
    <x v="0"/>
    <x v="1"/>
    <m/>
    <n v="14"/>
    <m/>
    <n v="36"/>
    <m/>
    <n v="51"/>
    <n v="53"/>
    <m/>
    <m/>
    <m/>
    <m/>
  </r>
  <r>
    <x v="0"/>
    <x v="0"/>
    <x v="0"/>
    <x v="0"/>
    <x v="0"/>
    <x v="0"/>
    <x v="0"/>
    <x v="0"/>
    <x v="0"/>
    <x v="2"/>
    <x v="0"/>
    <x v="2"/>
    <m/>
    <n v="6.2"/>
    <m/>
    <n v="17"/>
    <m/>
    <n v="19"/>
    <n v="25"/>
    <m/>
    <m/>
    <m/>
    <m/>
  </r>
  <r>
    <x v="0"/>
    <x v="0"/>
    <x v="0"/>
    <x v="0"/>
    <x v="0"/>
    <x v="0"/>
    <x v="0"/>
    <x v="0"/>
    <x v="0"/>
    <x v="3"/>
    <x v="0"/>
    <x v="3"/>
    <m/>
    <n v="19"/>
    <m/>
    <n v="11"/>
    <m/>
    <n v="12"/>
    <m/>
    <m/>
    <m/>
    <m/>
    <m/>
  </r>
  <r>
    <x v="1"/>
    <x v="1"/>
    <x v="0"/>
    <x v="0"/>
    <x v="1"/>
    <x v="1"/>
    <x v="1"/>
    <x v="1"/>
    <x v="0"/>
    <x v="3"/>
    <x v="0"/>
    <x v="4"/>
    <m/>
    <m/>
    <m/>
    <n v="1.98"/>
    <m/>
    <n v="2.76"/>
    <n v="3.78"/>
    <m/>
    <n v="3.67"/>
    <m/>
    <m/>
  </r>
  <r>
    <x v="0"/>
    <x v="2"/>
    <x v="0"/>
    <x v="0"/>
    <x v="0"/>
    <x v="1"/>
    <x v="1"/>
    <x v="2"/>
    <x v="1"/>
    <x v="4"/>
    <x v="0"/>
    <x v="5"/>
    <m/>
    <m/>
    <m/>
    <n v="7"/>
    <m/>
    <n v="8"/>
    <n v="10"/>
    <m/>
    <m/>
    <n v="13"/>
    <n v="12"/>
  </r>
  <r>
    <x v="0"/>
    <x v="2"/>
    <x v="0"/>
    <x v="0"/>
    <x v="0"/>
    <x v="1"/>
    <x v="1"/>
    <x v="3"/>
    <x v="1"/>
    <x v="4"/>
    <x v="0"/>
    <x v="6"/>
    <m/>
    <n v="3"/>
    <m/>
    <n v="6"/>
    <m/>
    <n v="9"/>
    <n v="11"/>
    <m/>
    <m/>
    <n v="12"/>
    <n v="12"/>
  </r>
  <r>
    <x v="0"/>
    <x v="3"/>
    <x v="0"/>
    <x v="0"/>
    <x v="0"/>
    <x v="1"/>
    <x v="2"/>
    <x v="4"/>
    <x v="1"/>
    <x v="4"/>
    <x v="0"/>
    <x v="7"/>
    <m/>
    <m/>
    <m/>
    <n v="5"/>
    <m/>
    <n v="8"/>
    <n v="12"/>
    <m/>
    <m/>
    <m/>
    <m/>
  </r>
  <r>
    <x v="0"/>
    <x v="2"/>
    <x v="0"/>
    <x v="0"/>
    <x v="0"/>
    <x v="1"/>
    <x v="1"/>
    <x v="4"/>
    <x v="1"/>
    <x v="4"/>
    <x v="0"/>
    <x v="8"/>
    <m/>
    <n v="2"/>
    <m/>
    <n v="10"/>
    <m/>
    <n v="12"/>
    <n v="17"/>
    <m/>
    <m/>
    <n v="36"/>
    <n v="39"/>
  </r>
  <r>
    <x v="0"/>
    <x v="3"/>
    <x v="0"/>
    <x v="0"/>
    <x v="0"/>
    <x v="1"/>
    <x v="2"/>
    <x v="5"/>
    <x v="1"/>
    <x v="4"/>
    <x v="0"/>
    <x v="9"/>
    <m/>
    <m/>
    <m/>
    <n v="11"/>
    <m/>
    <n v="20"/>
    <n v="24"/>
    <m/>
    <m/>
    <m/>
    <m/>
  </r>
  <r>
    <x v="0"/>
    <x v="2"/>
    <x v="0"/>
    <x v="0"/>
    <x v="0"/>
    <x v="1"/>
    <x v="1"/>
    <x v="5"/>
    <x v="1"/>
    <x v="4"/>
    <x v="0"/>
    <x v="10"/>
    <m/>
    <n v="2"/>
    <m/>
    <n v="28"/>
    <m/>
    <n v="58"/>
    <n v="70"/>
    <m/>
    <m/>
    <n v="96"/>
    <n v="106"/>
  </r>
  <r>
    <x v="1"/>
    <x v="4"/>
    <x v="0"/>
    <x v="0"/>
    <x v="2"/>
    <x v="1"/>
    <x v="1"/>
    <x v="5"/>
    <x v="1"/>
    <x v="4"/>
    <x v="0"/>
    <x v="11"/>
    <m/>
    <m/>
    <m/>
    <n v="1.1299999999999999"/>
    <m/>
    <n v="1.04"/>
    <n v="1.4850000000000001"/>
    <n v="3.43"/>
    <m/>
    <m/>
    <m/>
  </r>
  <r>
    <x v="1"/>
    <x v="5"/>
    <x v="0"/>
    <x v="0"/>
    <x v="3"/>
    <x v="1"/>
    <x v="1"/>
    <x v="6"/>
    <x v="1"/>
    <x v="4"/>
    <x v="0"/>
    <x v="12"/>
    <m/>
    <m/>
    <m/>
    <n v="1.7450000000000001"/>
    <n v="1.96"/>
    <m/>
    <m/>
    <m/>
    <m/>
    <m/>
    <m/>
  </r>
  <r>
    <x v="0"/>
    <x v="6"/>
    <x v="0"/>
    <x v="0"/>
    <x v="0"/>
    <x v="2"/>
    <x v="0"/>
    <x v="0"/>
    <x v="1"/>
    <x v="4"/>
    <x v="0"/>
    <x v="13"/>
    <m/>
    <m/>
    <n v="57"/>
    <n v="68"/>
    <m/>
    <m/>
    <m/>
    <m/>
    <m/>
    <m/>
    <m/>
  </r>
  <r>
    <x v="0"/>
    <x v="6"/>
    <x v="0"/>
    <x v="0"/>
    <x v="0"/>
    <x v="3"/>
    <x v="0"/>
    <x v="0"/>
    <x v="1"/>
    <x v="4"/>
    <x v="0"/>
    <x v="14"/>
    <m/>
    <m/>
    <n v="4.4000000000000004"/>
    <n v="8.1"/>
    <m/>
    <m/>
    <m/>
    <m/>
    <m/>
    <m/>
    <m/>
  </r>
  <r>
    <x v="0"/>
    <x v="6"/>
    <x v="0"/>
    <x v="0"/>
    <x v="0"/>
    <x v="4"/>
    <x v="0"/>
    <x v="0"/>
    <x v="1"/>
    <x v="4"/>
    <x v="0"/>
    <x v="15"/>
    <m/>
    <m/>
    <n v="3.1"/>
    <n v="5.4"/>
    <m/>
    <m/>
    <m/>
    <m/>
    <m/>
    <m/>
    <m/>
  </r>
  <r>
    <x v="0"/>
    <x v="6"/>
    <x v="0"/>
    <x v="0"/>
    <x v="0"/>
    <x v="5"/>
    <x v="0"/>
    <x v="0"/>
    <x v="1"/>
    <x v="4"/>
    <x v="0"/>
    <x v="16"/>
    <m/>
    <m/>
    <n v="5.7"/>
    <n v="9"/>
    <m/>
    <m/>
    <m/>
    <m/>
    <m/>
    <m/>
    <m/>
  </r>
  <r>
    <x v="0"/>
    <x v="6"/>
    <x v="0"/>
    <x v="0"/>
    <x v="0"/>
    <x v="6"/>
    <x v="0"/>
    <x v="0"/>
    <x v="1"/>
    <x v="4"/>
    <x v="0"/>
    <x v="17"/>
    <m/>
    <m/>
    <n v="8.1"/>
    <n v="7.7"/>
    <m/>
    <m/>
    <m/>
    <m/>
    <m/>
    <m/>
    <m/>
  </r>
  <r>
    <x v="0"/>
    <x v="3"/>
    <x v="0"/>
    <x v="0"/>
    <x v="0"/>
    <x v="1"/>
    <x v="3"/>
    <x v="5"/>
    <x v="1"/>
    <x v="4"/>
    <x v="0"/>
    <x v="18"/>
    <m/>
    <n v="0"/>
    <m/>
    <n v="39"/>
    <m/>
    <n v="26"/>
    <n v="35"/>
    <m/>
    <m/>
    <n v="83"/>
    <n v="141"/>
  </r>
  <r>
    <x v="2"/>
    <x v="7"/>
    <x v="0"/>
    <x v="0"/>
    <x v="0"/>
    <x v="1"/>
    <x v="0"/>
    <x v="0"/>
    <x v="1"/>
    <x v="4"/>
    <x v="0"/>
    <x v="19"/>
    <m/>
    <m/>
    <m/>
    <n v="9.6999999999999993"/>
    <m/>
    <m/>
    <m/>
    <m/>
    <m/>
    <m/>
    <m/>
  </r>
  <r>
    <x v="3"/>
    <x v="8"/>
    <x v="0"/>
    <x v="0"/>
    <x v="0"/>
    <x v="1"/>
    <x v="0"/>
    <x v="0"/>
    <x v="1"/>
    <x v="4"/>
    <x v="0"/>
    <x v="19"/>
    <m/>
    <m/>
    <m/>
    <n v="8.1"/>
    <m/>
    <m/>
    <m/>
    <m/>
    <m/>
    <m/>
    <m/>
  </r>
  <r>
    <x v="1"/>
    <x v="9"/>
    <x v="0"/>
    <x v="0"/>
    <x v="0"/>
    <x v="1"/>
    <x v="0"/>
    <x v="0"/>
    <x v="1"/>
    <x v="4"/>
    <x v="0"/>
    <x v="19"/>
    <m/>
    <n v="6.7"/>
    <m/>
    <n v="7.7"/>
    <m/>
    <n v="8"/>
    <m/>
    <m/>
    <m/>
    <m/>
    <m/>
  </r>
  <r>
    <x v="1"/>
    <x v="9"/>
    <x v="0"/>
    <x v="0"/>
    <x v="4"/>
    <x v="1"/>
    <x v="0"/>
    <x v="0"/>
    <x v="1"/>
    <x v="4"/>
    <x v="0"/>
    <x v="20"/>
    <m/>
    <m/>
    <m/>
    <m/>
    <m/>
    <n v="11"/>
    <n v="10"/>
    <m/>
    <m/>
    <m/>
    <m/>
  </r>
  <r>
    <x v="1"/>
    <x v="9"/>
    <x v="0"/>
    <x v="0"/>
    <x v="5"/>
    <x v="1"/>
    <x v="0"/>
    <x v="0"/>
    <x v="1"/>
    <x v="4"/>
    <x v="0"/>
    <x v="21"/>
    <m/>
    <m/>
    <m/>
    <n v="1.45"/>
    <m/>
    <n v="1.51"/>
    <n v="1.52"/>
    <n v="1.98"/>
    <m/>
    <m/>
    <m/>
  </r>
  <r>
    <x v="1"/>
    <x v="10"/>
    <x v="0"/>
    <x v="0"/>
    <x v="6"/>
    <x v="1"/>
    <x v="0"/>
    <x v="0"/>
    <x v="1"/>
    <x v="4"/>
    <x v="0"/>
    <x v="22"/>
    <m/>
    <m/>
    <m/>
    <m/>
    <m/>
    <n v="3.8"/>
    <n v="2.2999999999999998"/>
    <m/>
    <m/>
    <m/>
    <m/>
  </r>
  <r>
    <x v="1"/>
    <x v="10"/>
    <x v="0"/>
    <x v="0"/>
    <x v="1"/>
    <x v="1"/>
    <x v="0"/>
    <x v="0"/>
    <x v="1"/>
    <x v="4"/>
    <x v="0"/>
    <x v="23"/>
    <m/>
    <m/>
    <m/>
    <n v="0.5"/>
    <m/>
    <n v="0.81"/>
    <n v="0.79"/>
    <m/>
    <m/>
    <n v="1.18"/>
    <m/>
  </r>
  <r>
    <x v="1"/>
    <x v="11"/>
    <x v="0"/>
    <x v="1"/>
    <x v="1"/>
    <x v="1"/>
    <x v="0"/>
    <x v="0"/>
    <x v="1"/>
    <x v="4"/>
    <x v="0"/>
    <x v="24"/>
    <m/>
    <m/>
    <m/>
    <n v="0.79"/>
    <m/>
    <n v="0.89"/>
    <n v="0.96"/>
    <m/>
    <m/>
    <n v="1"/>
    <m/>
  </r>
  <r>
    <x v="1"/>
    <x v="11"/>
    <x v="0"/>
    <x v="2"/>
    <x v="1"/>
    <x v="1"/>
    <x v="0"/>
    <x v="0"/>
    <x v="1"/>
    <x v="4"/>
    <x v="0"/>
    <x v="25"/>
    <m/>
    <m/>
    <m/>
    <n v="0.26"/>
    <m/>
    <n v="0.61"/>
    <n v="0.83"/>
    <m/>
    <m/>
    <n v="0.83"/>
    <m/>
  </r>
  <r>
    <x v="0"/>
    <x v="12"/>
    <x v="0"/>
    <x v="3"/>
    <x v="6"/>
    <x v="1"/>
    <x v="0"/>
    <x v="0"/>
    <x v="1"/>
    <x v="4"/>
    <x v="0"/>
    <x v="26"/>
    <m/>
    <n v="0.04"/>
    <m/>
    <n v="0.08"/>
    <m/>
    <n v="0.19"/>
    <n v="0.15"/>
    <m/>
    <m/>
    <n v="0.15"/>
    <m/>
  </r>
  <r>
    <x v="0"/>
    <x v="12"/>
    <x v="0"/>
    <x v="1"/>
    <x v="4"/>
    <x v="1"/>
    <x v="0"/>
    <x v="0"/>
    <x v="1"/>
    <x v="4"/>
    <x v="0"/>
    <x v="27"/>
    <m/>
    <n v="0.8"/>
    <m/>
    <n v="1.4"/>
    <m/>
    <n v="5.9"/>
    <n v="10.5"/>
    <m/>
    <m/>
    <n v="12"/>
    <m/>
  </r>
  <r>
    <x v="0"/>
    <x v="12"/>
    <x v="0"/>
    <x v="0"/>
    <x v="6"/>
    <x v="1"/>
    <x v="0"/>
    <x v="0"/>
    <x v="1"/>
    <x v="4"/>
    <x v="0"/>
    <x v="22"/>
    <m/>
    <n v="0.8"/>
    <m/>
    <n v="3.2"/>
    <m/>
    <n v="3.8"/>
    <n v="2.2999999999999998"/>
    <m/>
    <m/>
    <m/>
    <m/>
  </r>
  <r>
    <x v="0"/>
    <x v="12"/>
    <x v="0"/>
    <x v="0"/>
    <x v="4"/>
    <x v="1"/>
    <x v="0"/>
    <x v="0"/>
    <x v="1"/>
    <x v="4"/>
    <x v="0"/>
    <x v="20"/>
    <m/>
    <n v="1.8"/>
    <m/>
    <n v="3"/>
    <m/>
    <n v="11"/>
    <n v="10.3"/>
    <m/>
    <m/>
    <m/>
    <m/>
  </r>
  <r>
    <x v="0"/>
    <x v="12"/>
    <x v="0"/>
    <x v="0"/>
    <x v="0"/>
    <x v="1"/>
    <x v="0"/>
    <x v="0"/>
    <x v="1"/>
    <x v="4"/>
    <x v="0"/>
    <x v="19"/>
    <m/>
    <n v="6.7"/>
    <m/>
    <n v="7.7"/>
    <m/>
    <n v="8"/>
    <m/>
    <m/>
    <m/>
    <m/>
    <m/>
  </r>
  <r>
    <x v="0"/>
    <x v="12"/>
    <x v="0"/>
    <x v="4"/>
    <x v="0"/>
    <x v="1"/>
    <x v="0"/>
    <x v="0"/>
    <x v="1"/>
    <x v="4"/>
    <x v="0"/>
    <x v="28"/>
    <n v="6.4"/>
    <n v="8.1999999999999993"/>
    <m/>
    <n v="14"/>
    <m/>
    <n v="22"/>
    <n v="20"/>
    <m/>
    <m/>
    <n v="23"/>
    <m/>
  </r>
  <r>
    <x v="0"/>
    <x v="13"/>
    <x v="1"/>
    <x v="0"/>
    <x v="0"/>
    <x v="1"/>
    <x v="0"/>
    <x v="0"/>
    <x v="0"/>
    <x v="5"/>
    <x v="0"/>
    <x v="29"/>
    <m/>
    <m/>
    <m/>
    <m/>
    <m/>
    <m/>
    <m/>
    <m/>
    <m/>
    <m/>
    <m/>
  </r>
  <r>
    <x v="0"/>
    <x v="0"/>
    <x v="1"/>
    <x v="0"/>
    <x v="0"/>
    <x v="0"/>
    <x v="0"/>
    <x v="0"/>
    <x v="0"/>
    <x v="3"/>
    <x v="0"/>
    <x v="30"/>
    <m/>
    <n v="4.8"/>
    <m/>
    <n v="17"/>
    <m/>
    <n v="28"/>
    <n v="78"/>
    <m/>
    <m/>
    <m/>
    <m/>
  </r>
  <r>
    <x v="1"/>
    <x v="1"/>
    <x v="1"/>
    <x v="0"/>
    <x v="0"/>
    <x v="1"/>
    <x v="1"/>
    <x v="1"/>
    <x v="0"/>
    <x v="3"/>
    <x v="0"/>
    <x v="31"/>
    <m/>
    <n v="10"/>
    <m/>
    <n v="10"/>
    <m/>
    <n v="32"/>
    <n v="76"/>
    <m/>
    <m/>
    <m/>
    <m/>
  </r>
  <r>
    <x v="1"/>
    <x v="1"/>
    <x v="1"/>
    <x v="0"/>
    <x v="1"/>
    <x v="1"/>
    <x v="1"/>
    <x v="1"/>
    <x v="0"/>
    <x v="3"/>
    <x v="0"/>
    <x v="32"/>
    <m/>
    <m/>
    <m/>
    <m/>
    <m/>
    <n v="2.87"/>
    <n v="3.3"/>
    <m/>
    <m/>
    <n v="4.41"/>
    <m/>
  </r>
  <r>
    <x v="0"/>
    <x v="2"/>
    <x v="1"/>
    <x v="0"/>
    <x v="0"/>
    <x v="1"/>
    <x v="1"/>
    <x v="5"/>
    <x v="1"/>
    <x v="4"/>
    <x v="0"/>
    <x v="33"/>
    <m/>
    <n v="16"/>
    <m/>
    <n v="17"/>
    <m/>
    <n v="33"/>
    <n v="71"/>
    <m/>
    <m/>
    <m/>
    <m/>
  </r>
  <r>
    <x v="4"/>
    <x v="14"/>
    <x v="1"/>
    <x v="0"/>
    <x v="0"/>
    <x v="1"/>
    <x v="0"/>
    <x v="0"/>
    <x v="1"/>
    <x v="4"/>
    <x v="0"/>
    <x v="34"/>
    <n v="4.4000000000000004"/>
    <n v="4.9000000000000004"/>
    <n v="7.8"/>
    <n v="9.6"/>
    <m/>
    <n v="13"/>
    <n v="22"/>
    <m/>
    <m/>
    <n v="36.5"/>
    <m/>
  </r>
  <r>
    <x v="5"/>
    <x v="15"/>
    <x v="1"/>
    <x v="0"/>
    <x v="0"/>
    <x v="7"/>
    <x v="0"/>
    <x v="0"/>
    <x v="1"/>
    <x v="4"/>
    <x v="0"/>
    <x v="35"/>
    <n v="1.6"/>
    <n v="3.7"/>
    <n v="5.8"/>
    <n v="13"/>
    <m/>
    <n v="21"/>
    <n v="36.5"/>
    <m/>
    <m/>
    <m/>
    <m/>
  </r>
  <r>
    <x v="1"/>
    <x v="16"/>
    <x v="1"/>
    <x v="0"/>
    <x v="1"/>
    <x v="1"/>
    <x v="0"/>
    <x v="0"/>
    <x v="1"/>
    <x v="4"/>
    <x v="0"/>
    <x v="36"/>
    <m/>
    <m/>
    <m/>
    <m/>
    <m/>
    <n v="1.29"/>
    <n v="1.72"/>
    <m/>
    <m/>
    <n v="1.43"/>
    <m/>
  </r>
  <r>
    <x v="1"/>
    <x v="16"/>
    <x v="1"/>
    <x v="0"/>
    <x v="7"/>
    <x v="1"/>
    <x v="0"/>
    <x v="0"/>
    <x v="1"/>
    <x v="4"/>
    <x v="0"/>
    <x v="37"/>
    <m/>
    <m/>
    <m/>
    <m/>
    <m/>
    <n v="0.64"/>
    <m/>
    <m/>
    <m/>
    <m/>
    <m/>
  </r>
  <r>
    <x v="0"/>
    <x v="3"/>
    <x v="2"/>
    <x v="0"/>
    <x v="0"/>
    <x v="1"/>
    <x v="1"/>
    <x v="5"/>
    <x v="1"/>
    <x v="4"/>
    <x v="0"/>
    <x v="38"/>
    <m/>
    <n v="3"/>
    <m/>
    <n v="15"/>
    <m/>
    <n v="56"/>
    <n v="67"/>
    <m/>
    <m/>
    <n v="81"/>
    <n v="87"/>
  </r>
  <r>
    <x v="6"/>
    <x v="17"/>
    <x v="2"/>
    <x v="0"/>
    <x v="8"/>
    <x v="1"/>
    <x v="0"/>
    <x v="0"/>
    <x v="1"/>
    <x v="4"/>
    <x v="0"/>
    <x v="39"/>
    <m/>
    <m/>
    <m/>
    <n v="1.0143928954218342"/>
    <m/>
    <n v="1.0953210330219973"/>
    <m/>
    <m/>
    <m/>
    <n v="1.1545258510692591"/>
    <n v="1.234528913387434"/>
  </r>
  <r>
    <x v="6"/>
    <x v="18"/>
    <x v="2"/>
    <x v="0"/>
    <x v="8"/>
    <x v="1"/>
    <x v="0"/>
    <x v="0"/>
    <x v="1"/>
    <x v="4"/>
    <x v="0"/>
    <x v="39"/>
    <m/>
    <m/>
    <m/>
    <n v="0.93974888990966154"/>
    <m/>
    <n v="1.0432616240494053"/>
    <m/>
    <m/>
    <m/>
    <n v="1.1154174960445056"/>
    <n v="1.1881475526973917"/>
  </r>
  <r>
    <x v="6"/>
    <x v="19"/>
    <x v="2"/>
    <x v="0"/>
    <x v="8"/>
    <x v="1"/>
    <x v="0"/>
    <x v="0"/>
    <x v="1"/>
    <x v="4"/>
    <x v="0"/>
    <x v="39"/>
    <m/>
    <m/>
    <m/>
    <n v="0.97228602051753166"/>
    <m/>
    <n v="1.1040295003317511"/>
    <m/>
    <m/>
    <m/>
    <n v="1.1391823610473129"/>
    <n v="1.1973664063696217"/>
  </r>
  <r>
    <x v="6"/>
    <x v="20"/>
    <x v="2"/>
    <x v="0"/>
    <x v="8"/>
    <x v="1"/>
    <x v="0"/>
    <x v="0"/>
    <x v="1"/>
    <x v="4"/>
    <x v="0"/>
    <x v="39"/>
    <m/>
    <m/>
    <m/>
    <n v="0.94166283876894807"/>
    <m/>
    <n v="1.0809345174296943"/>
    <m/>
    <m/>
    <m/>
    <n v="1.1438396366049099"/>
    <n v="1.1692951564334202"/>
  </r>
  <r>
    <x v="6"/>
    <x v="21"/>
    <x v="2"/>
    <x v="0"/>
    <x v="8"/>
    <x v="1"/>
    <x v="0"/>
    <x v="0"/>
    <x v="1"/>
    <x v="4"/>
    <x v="0"/>
    <x v="39"/>
    <m/>
    <m/>
    <m/>
    <n v="0.97037207165824524"/>
    <m/>
    <n v="1.0400079109886182"/>
    <m/>
    <m/>
    <m/>
    <n v="1.152867095391211"/>
    <n v="1.2146876435461642"/>
  </r>
  <r>
    <x v="0"/>
    <x v="22"/>
    <x v="2"/>
    <x v="0"/>
    <x v="0"/>
    <x v="8"/>
    <x v="1"/>
    <x v="5"/>
    <x v="1"/>
    <x v="4"/>
    <x v="0"/>
    <x v="40"/>
    <m/>
    <n v="20"/>
    <m/>
    <n v="38"/>
    <m/>
    <n v="36"/>
    <n v="62"/>
    <m/>
    <m/>
    <m/>
    <m/>
  </r>
  <r>
    <x v="0"/>
    <x v="22"/>
    <x v="2"/>
    <x v="0"/>
    <x v="0"/>
    <x v="8"/>
    <x v="1"/>
    <x v="4"/>
    <x v="1"/>
    <x v="4"/>
    <x v="0"/>
    <x v="41"/>
    <m/>
    <n v="18"/>
    <m/>
    <n v="24"/>
    <m/>
    <n v="18"/>
    <n v="29"/>
    <m/>
    <m/>
    <m/>
    <m/>
  </r>
  <r>
    <x v="0"/>
    <x v="22"/>
    <x v="2"/>
    <x v="0"/>
    <x v="0"/>
    <x v="8"/>
    <x v="3"/>
    <x v="5"/>
    <x v="1"/>
    <x v="4"/>
    <x v="0"/>
    <x v="42"/>
    <m/>
    <n v="31"/>
    <m/>
    <n v="64"/>
    <m/>
    <n v="68"/>
    <n v="88"/>
    <m/>
    <m/>
    <m/>
    <m/>
  </r>
  <r>
    <x v="0"/>
    <x v="22"/>
    <x v="2"/>
    <x v="0"/>
    <x v="0"/>
    <x v="8"/>
    <x v="3"/>
    <x v="4"/>
    <x v="1"/>
    <x v="4"/>
    <x v="0"/>
    <x v="43"/>
    <m/>
    <n v="19"/>
    <m/>
    <n v="55"/>
    <m/>
    <n v="60"/>
    <n v="53"/>
    <m/>
    <m/>
    <m/>
    <m/>
  </r>
  <r>
    <x v="1"/>
    <x v="23"/>
    <x v="3"/>
    <x v="4"/>
    <x v="0"/>
    <x v="1"/>
    <x v="0"/>
    <x v="0"/>
    <x v="1"/>
    <x v="4"/>
    <x v="0"/>
    <x v="44"/>
    <m/>
    <n v="32.049999999999997"/>
    <m/>
    <n v="72.349999999999994"/>
    <m/>
    <m/>
    <m/>
    <m/>
    <m/>
    <m/>
    <m/>
  </r>
  <r>
    <x v="1"/>
    <x v="23"/>
    <x v="3"/>
    <x v="4"/>
    <x v="0"/>
    <x v="1"/>
    <x v="0"/>
    <x v="0"/>
    <x v="1"/>
    <x v="4"/>
    <x v="0"/>
    <x v="44"/>
    <m/>
    <n v="28.265000000000001"/>
    <m/>
    <n v="64.88"/>
    <m/>
    <m/>
    <m/>
    <m/>
    <m/>
    <m/>
    <m/>
  </r>
  <r>
    <x v="1"/>
    <x v="24"/>
    <x v="3"/>
    <x v="0"/>
    <x v="0"/>
    <x v="1"/>
    <x v="0"/>
    <x v="0"/>
    <x v="1"/>
    <x v="4"/>
    <x v="0"/>
    <x v="45"/>
    <m/>
    <n v="8.7899999999999991"/>
    <m/>
    <n v="33.700000000000003"/>
    <m/>
    <n v="110"/>
    <n v="107.5"/>
    <m/>
    <m/>
    <m/>
    <m/>
  </r>
  <r>
    <x v="1"/>
    <x v="24"/>
    <x v="3"/>
    <x v="0"/>
    <x v="0"/>
    <x v="1"/>
    <x v="0"/>
    <x v="0"/>
    <x v="1"/>
    <x v="4"/>
    <x v="0"/>
    <x v="45"/>
    <m/>
    <n v="3.7800000000000002"/>
    <m/>
    <n v="28.05"/>
    <m/>
    <n v="77.594999999999999"/>
    <m/>
    <m/>
    <m/>
    <m/>
    <m/>
  </r>
  <r>
    <x v="1"/>
    <x v="25"/>
    <x v="3"/>
    <x v="1"/>
    <x v="0"/>
    <x v="1"/>
    <x v="0"/>
    <x v="0"/>
    <x v="1"/>
    <x v="4"/>
    <x v="0"/>
    <x v="46"/>
    <m/>
    <m/>
    <m/>
    <n v="5.4749999999999996"/>
    <m/>
    <n v="3.145"/>
    <m/>
    <m/>
    <m/>
    <m/>
    <m/>
  </r>
  <r>
    <x v="1"/>
    <x v="25"/>
    <x v="3"/>
    <x v="1"/>
    <x v="0"/>
    <x v="1"/>
    <x v="0"/>
    <x v="0"/>
    <x v="1"/>
    <x v="4"/>
    <x v="0"/>
    <x v="46"/>
    <m/>
    <m/>
    <m/>
    <n v="6.67"/>
    <m/>
    <m/>
    <m/>
    <m/>
    <m/>
    <m/>
    <m/>
  </r>
  <r>
    <x v="1"/>
    <x v="26"/>
    <x v="3"/>
    <x v="4"/>
    <x v="2"/>
    <x v="1"/>
    <x v="0"/>
    <x v="0"/>
    <x v="1"/>
    <x v="4"/>
    <x v="0"/>
    <x v="47"/>
    <m/>
    <n v="8.8550000000000004"/>
    <m/>
    <n v="9.4600000000000009"/>
    <m/>
    <m/>
    <m/>
    <m/>
    <m/>
    <m/>
    <m/>
  </r>
  <r>
    <x v="1"/>
    <x v="27"/>
    <x v="3"/>
    <x v="0"/>
    <x v="2"/>
    <x v="1"/>
    <x v="0"/>
    <x v="0"/>
    <x v="1"/>
    <x v="4"/>
    <x v="0"/>
    <x v="48"/>
    <m/>
    <n v="5.27"/>
    <m/>
    <n v="8.0749999999999993"/>
    <m/>
    <n v="9.6449999999999996"/>
    <n v="9.2100000000000009"/>
    <m/>
    <m/>
    <n v="9.9499999999999993"/>
    <m/>
  </r>
  <r>
    <x v="1"/>
    <x v="27"/>
    <x v="3"/>
    <x v="0"/>
    <x v="2"/>
    <x v="1"/>
    <x v="0"/>
    <x v="0"/>
    <x v="1"/>
    <x v="4"/>
    <x v="0"/>
    <x v="48"/>
    <m/>
    <n v="4.375"/>
    <m/>
    <n v="8.0500000000000007"/>
    <n v="7.835"/>
    <n v="8.8800000000000008"/>
    <m/>
    <m/>
    <m/>
    <m/>
    <m/>
  </r>
  <r>
    <x v="1"/>
    <x v="23"/>
    <x v="3"/>
    <x v="1"/>
    <x v="2"/>
    <x v="1"/>
    <x v="0"/>
    <x v="0"/>
    <x v="1"/>
    <x v="4"/>
    <x v="0"/>
    <x v="49"/>
    <m/>
    <m/>
    <m/>
    <n v="3.9850000000000003"/>
    <m/>
    <n v="4.34"/>
    <m/>
    <m/>
    <m/>
    <m/>
    <m/>
  </r>
  <r>
    <x v="6"/>
    <x v="28"/>
    <x v="3"/>
    <x v="0"/>
    <x v="8"/>
    <x v="1"/>
    <x v="0"/>
    <x v="0"/>
    <x v="1"/>
    <x v="4"/>
    <x v="0"/>
    <x v="50"/>
    <m/>
    <m/>
    <m/>
    <n v="6.5291068580542255"/>
    <m/>
    <n v="7.3892780080742098"/>
    <m/>
    <m/>
    <m/>
    <n v="8.6766430888795441"/>
    <n v="9.3081380717981013"/>
  </r>
  <r>
    <x v="6"/>
    <x v="29"/>
    <x v="3"/>
    <x v="0"/>
    <x v="8"/>
    <x v="1"/>
    <x v="0"/>
    <x v="0"/>
    <x v="1"/>
    <x v="4"/>
    <x v="0"/>
    <x v="50"/>
    <m/>
    <m/>
    <m/>
    <n v="6.1137692716640082"/>
    <m/>
    <n v="7.4601241151735485"/>
    <m/>
    <m/>
    <m/>
    <n v="8.7285573565552745"/>
    <n v="9.2452350698522761"/>
  </r>
  <r>
    <x v="6"/>
    <x v="30"/>
    <x v="3"/>
    <x v="0"/>
    <x v="8"/>
    <x v="1"/>
    <x v="0"/>
    <x v="0"/>
    <x v="1"/>
    <x v="4"/>
    <x v="0"/>
    <x v="50"/>
    <m/>
    <m/>
    <m/>
    <n v="6.9776714513556612"/>
    <m/>
    <n v="8.2118300579060737"/>
    <m/>
    <m/>
    <m/>
    <n v="9.1584220290864664"/>
    <n v="9.7707808004014307"/>
  </r>
  <r>
    <x v="6"/>
    <x v="31"/>
    <x v="3"/>
    <x v="0"/>
    <x v="8"/>
    <x v="1"/>
    <x v="0"/>
    <x v="0"/>
    <x v="1"/>
    <x v="4"/>
    <x v="0"/>
    <x v="50"/>
    <m/>
    <m/>
    <m/>
    <n v="6.9610579479000521"/>
    <m/>
    <n v="8.7935964848991492"/>
    <m/>
    <m/>
    <m/>
    <n v="9.9673705291628352"/>
    <n v="10.579729300477799"/>
  </r>
  <r>
    <x v="6"/>
    <x v="32"/>
    <x v="3"/>
    <x v="0"/>
    <x v="8"/>
    <x v="1"/>
    <x v="0"/>
    <x v="0"/>
    <x v="1"/>
    <x v="4"/>
    <x v="0"/>
    <x v="50"/>
    <m/>
    <m/>
    <m/>
    <n v="6.2466772993088773"/>
    <m/>
    <n v="7.5369340243388532"/>
    <m/>
    <m/>
    <m/>
    <n v="8.6160488714845016"/>
    <n v="9.3432249124210216"/>
  </r>
  <r>
    <x v="0"/>
    <x v="0"/>
    <x v="0"/>
    <x v="0"/>
    <x v="0"/>
    <x v="0"/>
    <x v="0"/>
    <x v="0"/>
    <x v="0"/>
    <x v="0"/>
    <x v="1"/>
    <x v="51"/>
    <m/>
    <n v="18"/>
    <m/>
    <n v="41"/>
    <m/>
    <n v="36"/>
    <n v="50"/>
    <m/>
    <m/>
    <m/>
    <m/>
  </r>
  <r>
    <x v="0"/>
    <x v="0"/>
    <x v="0"/>
    <x v="0"/>
    <x v="0"/>
    <x v="0"/>
    <x v="0"/>
    <x v="0"/>
    <x v="0"/>
    <x v="1"/>
    <x v="1"/>
    <x v="52"/>
    <m/>
    <n v="13"/>
    <m/>
    <n v="38"/>
    <m/>
    <n v="36"/>
    <n v="53"/>
    <m/>
    <m/>
    <m/>
    <m/>
  </r>
  <r>
    <x v="0"/>
    <x v="0"/>
    <x v="0"/>
    <x v="0"/>
    <x v="0"/>
    <x v="0"/>
    <x v="0"/>
    <x v="0"/>
    <x v="0"/>
    <x v="2"/>
    <x v="1"/>
    <x v="53"/>
    <m/>
    <n v="4"/>
    <m/>
    <n v="13"/>
    <m/>
    <n v="13"/>
    <n v="22"/>
    <m/>
    <m/>
    <m/>
    <m/>
  </r>
  <r>
    <x v="0"/>
    <x v="0"/>
    <x v="0"/>
    <x v="0"/>
    <x v="0"/>
    <x v="0"/>
    <x v="0"/>
    <x v="0"/>
    <x v="0"/>
    <x v="3"/>
    <x v="1"/>
    <x v="54"/>
    <m/>
    <m/>
    <m/>
    <m/>
    <m/>
    <m/>
    <m/>
    <m/>
    <m/>
    <m/>
    <m/>
  </r>
  <r>
    <x v="1"/>
    <x v="1"/>
    <x v="0"/>
    <x v="0"/>
    <x v="1"/>
    <x v="1"/>
    <x v="1"/>
    <x v="1"/>
    <x v="0"/>
    <x v="3"/>
    <x v="1"/>
    <x v="55"/>
    <m/>
    <m/>
    <m/>
    <n v="1.31"/>
    <m/>
    <n v="1.42"/>
    <n v="2.0099999999999998"/>
    <n v="2.13"/>
    <m/>
    <m/>
    <m/>
  </r>
  <r>
    <x v="0"/>
    <x v="2"/>
    <x v="0"/>
    <x v="0"/>
    <x v="0"/>
    <x v="1"/>
    <x v="1"/>
    <x v="2"/>
    <x v="1"/>
    <x v="4"/>
    <x v="1"/>
    <x v="56"/>
    <m/>
    <m/>
    <m/>
    <m/>
    <m/>
    <m/>
    <m/>
    <m/>
    <m/>
    <m/>
    <m/>
  </r>
  <r>
    <x v="0"/>
    <x v="2"/>
    <x v="0"/>
    <x v="0"/>
    <x v="0"/>
    <x v="1"/>
    <x v="1"/>
    <x v="3"/>
    <x v="1"/>
    <x v="4"/>
    <x v="1"/>
    <x v="57"/>
    <m/>
    <m/>
    <m/>
    <m/>
    <m/>
    <m/>
    <m/>
    <m/>
    <m/>
    <m/>
    <m/>
  </r>
  <r>
    <x v="0"/>
    <x v="3"/>
    <x v="0"/>
    <x v="0"/>
    <x v="0"/>
    <x v="1"/>
    <x v="2"/>
    <x v="4"/>
    <x v="1"/>
    <x v="4"/>
    <x v="1"/>
    <x v="58"/>
    <m/>
    <m/>
    <m/>
    <m/>
    <m/>
    <m/>
    <m/>
    <m/>
    <m/>
    <m/>
    <m/>
  </r>
  <r>
    <x v="0"/>
    <x v="2"/>
    <x v="0"/>
    <x v="0"/>
    <x v="0"/>
    <x v="1"/>
    <x v="1"/>
    <x v="4"/>
    <x v="1"/>
    <x v="4"/>
    <x v="1"/>
    <x v="59"/>
    <m/>
    <m/>
    <m/>
    <m/>
    <m/>
    <m/>
    <m/>
    <m/>
    <m/>
    <m/>
    <m/>
  </r>
  <r>
    <x v="0"/>
    <x v="3"/>
    <x v="0"/>
    <x v="0"/>
    <x v="0"/>
    <x v="1"/>
    <x v="2"/>
    <x v="5"/>
    <x v="1"/>
    <x v="4"/>
    <x v="1"/>
    <x v="60"/>
    <m/>
    <m/>
    <m/>
    <m/>
    <m/>
    <m/>
    <m/>
    <m/>
    <m/>
    <m/>
    <m/>
  </r>
  <r>
    <x v="0"/>
    <x v="2"/>
    <x v="0"/>
    <x v="0"/>
    <x v="0"/>
    <x v="1"/>
    <x v="1"/>
    <x v="5"/>
    <x v="1"/>
    <x v="4"/>
    <x v="1"/>
    <x v="61"/>
    <m/>
    <m/>
    <m/>
    <m/>
    <m/>
    <m/>
    <m/>
    <m/>
    <m/>
    <m/>
    <m/>
  </r>
  <r>
    <x v="1"/>
    <x v="4"/>
    <x v="0"/>
    <x v="0"/>
    <x v="2"/>
    <x v="1"/>
    <x v="1"/>
    <x v="5"/>
    <x v="1"/>
    <x v="4"/>
    <x v="1"/>
    <x v="62"/>
    <m/>
    <m/>
    <m/>
    <n v="0.98"/>
    <m/>
    <m/>
    <m/>
    <m/>
    <m/>
    <m/>
    <m/>
  </r>
  <r>
    <x v="1"/>
    <x v="5"/>
    <x v="0"/>
    <x v="0"/>
    <x v="3"/>
    <x v="1"/>
    <x v="1"/>
    <x v="6"/>
    <x v="1"/>
    <x v="4"/>
    <x v="1"/>
    <x v="63"/>
    <m/>
    <m/>
    <m/>
    <n v="1.425"/>
    <n v="1.38"/>
    <n v="1.46"/>
    <n v="1.23"/>
    <n v="2.2400000000000002"/>
    <m/>
    <m/>
    <m/>
  </r>
  <r>
    <x v="0"/>
    <x v="6"/>
    <x v="0"/>
    <x v="0"/>
    <x v="0"/>
    <x v="2"/>
    <x v="0"/>
    <x v="0"/>
    <x v="1"/>
    <x v="4"/>
    <x v="1"/>
    <x v="64"/>
    <m/>
    <m/>
    <m/>
    <m/>
    <m/>
    <m/>
    <m/>
    <m/>
    <m/>
    <m/>
    <m/>
  </r>
  <r>
    <x v="0"/>
    <x v="6"/>
    <x v="0"/>
    <x v="0"/>
    <x v="0"/>
    <x v="3"/>
    <x v="0"/>
    <x v="0"/>
    <x v="1"/>
    <x v="4"/>
    <x v="1"/>
    <x v="65"/>
    <m/>
    <m/>
    <m/>
    <m/>
    <m/>
    <m/>
    <m/>
    <m/>
    <m/>
    <m/>
    <m/>
  </r>
  <r>
    <x v="0"/>
    <x v="6"/>
    <x v="0"/>
    <x v="0"/>
    <x v="0"/>
    <x v="4"/>
    <x v="0"/>
    <x v="0"/>
    <x v="1"/>
    <x v="4"/>
    <x v="1"/>
    <x v="66"/>
    <m/>
    <m/>
    <m/>
    <m/>
    <m/>
    <m/>
    <m/>
    <m/>
    <m/>
    <m/>
    <m/>
  </r>
  <r>
    <x v="0"/>
    <x v="6"/>
    <x v="0"/>
    <x v="0"/>
    <x v="0"/>
    <x v="5"/>
    <x v="0"/>
    <x v="0"/>
    <x v="1"/>
    <x v="4"/>
    <x v="1"/>
    <x v="67"/>
    <m/>
    <m/>
    <m/>
    <m/>
    <m/>
    <m/>
    <m/>
    <m/>
    <m/>
    <m/>
    <m/>
  </r>
  <r>
    <x v="0"/>
    <x v="6"/>
    <x v="0"/>
    <x v="0"/>
    <x v="0"/>
    <x v="6"/>
    <x v="0"/>
    <x v="0"/>
    <x v="1"/>
    <x v="4"/>
    <x v="1"/>
    <x v="68"/>
    <m/>
    <m/>
    <m/>
    <m/>
    <m/>
    <m/>
    <m/>
    <m/>
    <m/>
    <m/>
    <m/>
  </r>
  <r>
    <x v="0"/>
    <x v="3"/>
    <x v="0"/>
    <x v="0"/>
    <x v="0"/>
    <x v="1"/>
    <x v="3"/>
    <x v="5"/>
    <x v="1"/>
    <x v="4"/>
    <x v="1"/>
    <x v="69"/>
    <m/>
    <m/>
    <m/>
    <m/>
    <m/>
    <m/>
    <m/>
    <m/>
    <m/>
    <m/>
    <m/>
  </r>
  <r>
    <x v="2"/>
    <x v="7"/>
    <x v="0"/>
    <x v="0"/>
    <x v="0"/>
    <x v="1"/>
    <x v="0"/>
    <x v="0"/>
    <x v="1"/>
    <x v="4"/>
    <x v="1"/>
    <x v="70"/>
    <m/>
    <m/>
    <m/>
    <m/>
    <m/>
    <m/>
    <m/>
    <m/>
    <m/>
    <m/>
    <m/>
  </r>
  <r>
    <x v="3"/>
    <x v="8"/>
    <x v="0"/>
    <x v="0"/>
    <x v="0"/>
    <x v="1"/>
    <x v="0"/>
    <x v="0"/>
    <x v="1"/>
    <x v="4"/>
    <x v="1"/>
    <x v="70"/>
    <m/>
    <m/>
    <m/>
    <m/>
    <m/>
    <m/>
    <m/>
    <m/>
    <m/>
    <m/>
    <m/>
  </r>
  <r>
    <x v="1"/>
    <x v="9"/>
    <x v="0"/>
    <x v="0"/>
    <x v="0"/>
    <x v="1"/>
    <x v="0"/>
    <x v="0"/>
    <x v="1"/>
    <x v="4"/>
    <x v="1"/>
    <x v="70"/>
    <m/>
    <n v="7.2"/>
    <m/>
    <n v="10"/>
    <m/>
    <n v="11"/>
    <m/>
    <m/>
    <m/>
    <m/>
    <m/>
  </r>
  <r>
    <x v="1"/>
    <x v="9"/>
    <x v="0"/>
    <x v="0"/>
    <x v="4"/>
    <x v="1"/>
    <x v="0"/>
    <x v="0"/>
    <x v="1"/>
    <x v="4"/>
    <x v="1"/>
    <x v="71"/>
    <m/>
    <m/>
    <m/>
    <m/>
    <m/>
    <n v="10"/>
    <n v="10"/>
    <m/>
    <m/>
    <m/>
    <m/>
  </r>
  <r>
    <x v="1"/>
    <x v="9"/>
    <x v="0"/>
    <x v="0"/>
    <x v="5"/>
    <x v="1"/>
    <x v="0"/>
    <x v="0"/>
    <x v="1"/>
    <x v="4"/>
    <x v="1"/>
    <x v="72"/>
    <m/>
    <m/>
    <m/>
    <n v="1.51"/>
    <m/>
    <n v="1.68"/>
    <n v="1.69"/>
    <n v="2.1800000000000002"/>
    <m/>
    <m/>
    <m/>
  </r>
  <r>
    <x v="1"/>
    <x v="10"/>
    <x v="0"/>
    <x v="0"/>
    <x v="6"/>
    <x v="1"/>
    <x v="0"/>
    <x v="0"/>
    <x v="1"/>
    <x v="4"/>
    <x v="1"/>
    <x v="73"/>
    <m/>
    <m/>
    <m/>
    <m/>
    <m/>
    <n v="3.2"/>
    <n v="2.9"/>
    <m/>
    <m/>
    <m/>
    <m/>
  </r>
  <r>
    <x v="1"/>
    <x v="10"/>
    <x v="0"/>
    <x v="0"/>
    <x v="1"/>
    <x v="1"/>
    <x v="0"/>
    <x v="0"/>
    <x v="1"/>
    <x v="4"/>
    <x v="1"/>
    <x v="74"/>
    <n v="0"/>
    <n v="0"/>
    <n v="0"/>
    <n v="0.77"/>
    <m/>
    <n v="0.98"/>
    <n v="0.84"/>
    <m/>
    <m/>
    <n v="1.41"/>
    <n v="0"/>
  </r>
  <r>
    <x v="1"/>
    <x v="11"/>
    <x v="0"/>
    <x v="1"/>
    <x v="1"/>
    <x v="1"/>
    <x v="0"/>
    <x v="0"/>
    <x v="1"/>
    <x v="4"/>
    <x v="1"/>
    <x v="75"/>
    <m/>
    <m/>
    <m/>
    <n v="1.21"/>
    <m/>
    <n v="1.02"/>
    <n v="1.02"/>
    <m/>
    <m/>
    <n v="1.17"/>
    <m/>
  </r>
  <r>
    <x v="1"/>
    <x v="11"/>
    <x v="0"/>
    <x v="2"/>
    <x v="1"/>
    <x v="1"/>
    <x v="0"/>
    <x v="0"/>
    <x v="1"/>
    <x v="4"/>
    <x v="1"/>
    <x v="76"/>
    <m/>
    <m/>
    <m/>
    <n v="0.36"/>
    <m/>
    <n v="0.73"/>
    <n v="0.83"/>
    <m/>
    <m/>
    <n v="0.95"/>
    <m/>
  </r>
  <r>
    <x v="0"/>
    <x v="12"/>
    <x v="0"/>
    <x v="3"/>
    <x v="6"/>
    <x v="1"/>
    <x v="0"/>
    <x v="0"/>
    <x v="1"/>
    <x v="4"/>
    <x v="1"/>
    <x v="77"/>
    <m/>
    <m/>
    <m/>
    <m/>
    <m/>
    <m/>
    <m/>
    <m/>
    <m/>
    <m/>
    <m/>
  </r>
  <r>
    <x v="0"/>
    <x v="12"/>
    <x v="0"/>
    <x v="1"/>
    <x v="4"/>
    <x v="1"/>
    <x v="0"/>
    <x v="0"/>
    <x v="1"/>
    <x v="4"/>
    <x v="1"/>
    <x v="78"/>
    <m/>
    <m/>
    <m/>
    <m/>
    <m/>
    <m/>
    <m/>
    <m/>
    <m/>
    <m/>
    <m/>
  </r>
  <r>
    <x v="0"/>
    <x v="12"/>
    <x v="0"/>
    <x v="0"/>
    <x v="6"/>
    <x v="1"/>
    <x v="0"/>
    <x v="0"/>
    <x v="1"/>
    <x v="4"/>
    <x v="1"/>
    <x v="73"/>
    <m/>
    <m/>
    <m/>
    <m/>
    <m/>
    <m/>
    <m/>
    <m/>
    <m/>
    <m/>
    <m/>
  </r>
  <r>
    <x v="0"/>
    <x v="12"/>
    <x v="0"/>
    <x v="0"/>
    <x v="4"/>
    <x v="1"/>
    <x v="0"/>
    <x v="0"/>
    <x v="1"/>
    <x v="4"/>
    <x v="1"/>
    <x v="71"/>
    <m/>
    <m/>
    <m/>
    <m/>
    <m/>
    <m/>
    <m/>
    <m/>
    <m/>
    <m/>
    <m/>
  </r>
  <r>
    <x v="0"/>
    <x v="12"/>
    <x v="0"/>
    <x v="0"/>
    <x v="0"/>
    <x v="1"/>
    <x v="0"/>
    <x v="0"/>
    <x v="1"/>
    <x v="4"/>
    <x v="1"/>
    <x v="70"/>
    <m/>
    <m/>
    <m/>
    <m/>
    <m/>
    <m/>
    <m/>
    <m/>
    <m/>
    <m/>
    <m/>
  </r>
  <r>
    <x v="0"/>
    <x v="12"/>
    <x v="0"/>
    <x v="4"/>
    <x v="0"/>
    <x v="1"/>
    <x v="0"/>
    <x v="0"/>
    <x v="1"/>
    <x v="4"/>
    <x v="1"/>
    <x v="79"/>
    <m/>
    <m/>
    <m/>
    <m/>
    <m/>
    <m/>
    <m/>
    <m/>
    <m/>
    <m/>
    <m/>
  </r>
  <r>
    <x v="0"/>
    <x v="13"/>
    <x v="1"/>
    <x v="0"/>
    <x v="0"/>
    <x v="1"/>
    <x v="0"/>
    <x v="0"/>
    <x v="0"/>
    <x v="5"/>
    <x v="1"/>
    <x v="80"/>
    <m/>
    <m/>
    <m/>
    <m/>
    <m/>
    <m/>
    <m/>
    <m/>
    <m/>
    <m/>
    <m/>
  </r>
  <r>
    <x v="0"/>
    <x v="0"/>
    <x v="1"/>
    <x v="0"/>
    <x v="0"/>
    <x v="0"/>
    <x v="0"/>
    <x v="0"/>
    <x v="0"/>
    <x v="3"/>
    <x v="1"/>
    <x v="81"/>
    <m/>
    <n v="2.2999999999999998"/>
    <m/>
    <n v="10"/>
    <m/>
    <n v="23"/>
    <n v="45"/>
    <m/>
    <m/>
    <m/>
    <m/>
  </r>
  <r>
    <x v="1"/>
    <x v="1"/>
    <x v="1"/>
    <x v="0"/>
    <x v="0"/>
    <x v="1"/>
    <x v="1"/>
    <x v="1"/>
    <x v="0"/>
    <x v="3"/>
    <x v="1"/>
    <x v="82"/>
    <m/>
    <n v="6"/>
    <m/>
    <n v="20"/>
    <m/>
    <n v="76"/>
    <n v="122"/>
    <m/>
    <m/>
    <m/>
    <m/>
  </r>
  <r>
    <x v="1"/>
    <x v="1"/>
    <x v="1"/>
    <x v="0"/>
    <x v="1"/>
    <x v="1"/>
    <x v="1"/>
    <x v="1"/>
    <x v="0"/>
    <x v="3"/>
    <x v="1"/>
    <x v="83"/>
    <m/>
    <m/>
    <m/>
    <m/>
    <m/>
    <n v="1.1499999999999999"/>
    <n v="1.35"/>
    <m/>
    <m/>
    <n v="2.0499999999999998"/>
    <m/>
  </r>
  <r>
    <x v="0"/>
    <x v="2"/>
    <x v="1"/>
    <x v="0"/>
    <x v="0"/>
    <x v="1"/>
    <x v="1"/>
    <x v="5"/>
    <x v="1"/>
    <x v="4"/>
    <x v="1"/>
    <x v="84"/>
    <m/>
    <m/>
    <m/>
    <m/>
    <m/>
    <m/>
    <m/>
    <m/>
    <m/>
    <m/>
    <m/>
  </r>
  <r>
    <x v="4"/>
    <x v="14"/>
    <x v="1"/>
    <x v="0"/>
    <x v="0"/>
    <x v="1"/>
    <x v="0"/>
    <x v="0"/>
    <x v="1"/>
    <x v="4"/>
    <x v="1"/>
    <x v="85"/>
    <n v="6.8"/>
    <n v="9.1999999999999993"/>
    <n v="11"/>
    <n v="13"/>
    <m/>
    <n v="16"/>
    <n v="25"/>
    <m/>
    <m/>
    <n v="45"/>
    <m/>
  </r>
  <r>
    <x v="5"/>
    <x v="15"/>
    <x v="1"/>
    <x v="0"/>
    <x v="0"/>
    <x v="7"/>
    <x v="0"/>
    <x v="0"/>
    <x v="1"/>
    <x v="4"/>
    <x v="1"/>
    <x v="86"/>
    <n v="2.7"/>
    <n v="4.0999999999999996"/>
    <n v="6.2"/>
    <n v="17"/>
    <m/>
    <n v="25"/>
    <n v="45"/>
    <m/>
    <m/>
    <m/>
    <m/>
  </r>
  <r>
    <x v="1"/>
    <x v="16"/>
    <x v="1"/>
    <x v="0"/>
    <x v="1"/>
    <x v="1"/>
    <x v="0"/>
    <x v="0"/>
    <x v="1"/>
    <x v="4"/>
    <x v="1"/>
    <x v="87"/>
    <n v="0"/>
    <n v="0"/>
    <n v="0"/>
    <n v="0"/>
    <m/>
    <n v="1.65"/>
    <n v="1.63"/>
    <m/>
    <m/>
    <n v="1.71"/>
    <n v="0"/>
  </r>
  <r>
    <x v="1"/>
    <x v="16"/>
    <x v="1"/>
    <x v="0"/>
    <x v="7"/>
    <x v="1"/>
    <x v="0"/>
    <x v="0"/>
    <x v="1"/>
    <x v="4"/>
    <x v="1"/>
    <x v="88"/>
    <m/>
    <m/>
    <m/>
    <m/>
    <m/>
    <n v="0.73"/>
    <m/>
    <m/>
    <m/>
    <m/>
    <m/>
  </r>
  <r>
    <x v="0"/>
    <x v="3"/>
    <x v="2"/>
    <x v="0"/>
    <x v="0"/>
    <x v="1"/>
    <x v="1"/>
    <x v="5"/>
    <x v="1"/>
    <x v="4"/>
    <x v="1"/>
    <x v="89"/>
    <m/>
    <m/>
    <m/>
    <m/>
    <m/>
    <m/>
    <m/>
    <m/>
    <m/>
    <m/>
    <m/>
  </r>
  <r>
    <x v="6"/>
    <x v="17"/>
    <x v="2"/>
    <x v="0"/>
    <x v="8"/>
    <x v="1"/>
    <x v="0"/>
    <x v="0"/>
    <x v="1"/>
    <x v="4"/>
    <x v="1"/>
    <x v="90"/>
    <n v="0"/>
    <n v="0"/>
    <n v="0"/>
    <n v="1.0869565217391306"/>
    <m/>
    <n v="1.1493055555555556"/>
    <n v="0"/>
    <m/>
    <m/>
    <n v="1.2718900966183575"/>
    <n v="1.3837560386473431"/>
  </r>
  <r>
    <x v="6"/>
    <x v="18"/>
    <x v="2"/>
    <x v="0"/>
    <x v="8"/>
    <x v="1"/>
    <x v="0"/>
    <x v="0"/>
    <x v="1"/>
    <x v="4"/>
    <x v="1"/>
    <x v="90"/>
    <n v="0"/>
    <n v="0"/>
    <n v="0"/>
    <n v="1.068840579710145"/>
    <m/>
    <n v="1.1044685990338163"/>
    <n v="0"/>
    <m/>
    <m/>
    <n v="1.2445652173913044"/>
    <n v="1.3134057971014492"/>
  </r>
  <r>
    <x v="6"/>
    <x v="19"/>
    <x v="2"/>
    <x v="0"/>
    <x v="8"/>
    <x v="1"/>
    <x v="0"/>
    <x v="0"/>
    <x v="1"/>
    <x v="4"/>
    <x v="1"/>
    <x v="90"/>
    <n v="0"/>
    <n v="0"/>
    <n v="0"/>
    <n v="1.0507246376811594"/>
    <m/>
    <n v="1.1843297101449275"/>
    <n v="0"/>
    <m/>
    <m/>
    <n v="1.2368659420289854"/>
    <n v="1.348731884057971"/>
  </r>
  <r>
    <x v="6"/>
    <x v="20"/>
    <x v="2"/>
    <x v="0"/>
    <x v="8"/>
    <x v="1"/>
    <x v="0"/>
    <x v="0"/>
    <x v="1"/>
    <x v="4"/>
    <x v="1"/>
    <x v="90"/>
    <n v="0"/>
    <n v="0"/>
    <n v="0"/>
    <n v="0.9873188405797102"/>
    <m/>
    <n v="1.1565519323671498"/>
    <n v="0"/>
    <m/>
    <m/>
    <n v="1.2528683574879227"/>
    <n v="1.2528683574879227"/>
  </r>
  <r>
    <x v="6"/>
    <x v="21"/>
    <x v="2"/>
    <x v="0"/>
    <x v="8"/>
    <x v="1"/>
    <x v="0"/>
    <x v="0"/>
    <x v="1"/>
    <x v="4"/>
    <x v="1"/>
    <x v="90"/>
    <n v="0"/>
    <n v="0"/>
    <n v="0"/>
    <n v="1.0326086956521741"/>
    <m/>
    <n v="1.1038647342995169"/>
    <n v="0"/>
    <m/>
    <m/>
    <n v="1.2789855072463769"/>
    <n v="1.3306159420289858"/>
  </r>
  <r>
    <x v="0"/>
    <x v="22"/>
    <x v="2"/>
    <x v="0"/>
    <x v="0"/>
    <x v="8"/>
    <x v="1"/>
    <x v="5"/>
    <x v="1"/>
    <x v="4"/>
    <x v="1"/>
    <x v="91"/>
    <m/>
    <m/>
    <m/>
    <m/>
    <m/>
    <m/>
    <m/>
    <m/>
    <m/>
    <m/>
    <m/>
  </r>
  <r>
    <x v="0"/>
    <x v="22"/>
    <x v="2"/>
    <x v="0"/>
    <x v="0"/>
    <x v="8"/>
    <x v="1"/>
    <x v="4"/>
    <x v="1"/>
    <x v="4"/>
    <x v="1"/>
    <x v="92"/>
    <m/>
    <m/>
    <m/>
    <m/>
    <m/>
    <m/>
    <m/>
    <m/>
    <m/>
    <m/>
    <m/>
  </r>
  <r>
    <x v="0"/>
    <x v="22"/>
    <x v="2"/>
    <x v="0"/>
    <x v="0"/>
    <x v="8"/>
    <x v="3"/>
    <x v="5"/>
    <x v="1"/>
    <x v="4"/>
    <x v="1"/>
    <x v="93"/>
    <m/>
    <m/>
    <m/>
    <m/>
    <m/>
    <m/>
    <m/>
    <m/>
    <m/>
    <m/>
    <m/>
  </r>
  <r>
    <x v="0"/>
    <x v="22"/>
    <x v="2"/>
    <x v="0"/>
    <x v="0"/>
    <x v="8"/>
    <x v="3"/>
    <x v="4"/>
    <x v="1"/>
    <x v="4"/>
    <x v="1"/>
    <x v="94"/>
    <m/>
    <m/>
    <m/>
    <m/>
    <m/>
    <m/>
    <m/>
    <m/>
    <m/>
    <m/>
    <m/>
  </r>
  <r>
    <x v="1"/>
    <x v="23"/>
    <x v="3"/>
    <x v="4"/>
    <x v="0"/>
    <x v="1"/>
    <x v="0"/>
    <x v="0"/>
    <x v="1"/>
    <x v="4"/>
    <x v="1"/>
    <x v="95"/>
    <m/>
    <n v="32.6"/>
    <m/>
    <n v="72.900000000000006"/>
    <m/>
    <m/>
    <m/>
    <m/>
    <m/>
    <m/>
    <m/>
  </r>
  <r>
    <x v="1"/>
    <x v="23"/>
    <x v="3"/>
    <x v="4"/>
    <x v="0"/>
    <x v="1"/>
    <x v="0"/>
    <x v="0"/>
    <x v="1"/>
    <x v="4"/>
    <x v="1"/>
    <x v="95"/>
    <m/>
    <n v="30.664999999999999"/>
    <m/>
    <n v="62.484999999999999"/>
    <m/>
    <m/>
    <m/>
    <m/>
    <m/>
    <m/>
    <m/>
  </r>
  <r>
    <x v="1"/>
    <x v="24"/>
    <x v="3"/>
    <x v="0"/>
    <x v="0"/>
    <x v="1"/>
    <x v="0"/>
    <x v="0"/>
    <x v="1"/>
    <x v="4"/>
    <x v="1"/>
    <x v="96"/>
    <m/>
    <n v="10.050000000000001"/>
    <m/>
    <n v="36.200000000000003"/>
    <m/>
    <n v="102.5"/>
    <n v="108"/>
    <m/>
    <m/>
    <m/>
    <m/>
  </r>
  <r>
    <x v="1"/>
    <x v="24"/>
    <x v="3"/>
    <x v="0"/>
    <x v="0"/>
    <x v="1"/>
    <x v="0"/>
    <x v="0"/>
    <x v="1"/>
    <x v="4"/>
    <x v="1"/>
    <x v="96"/>
    <m/>
    <n v="6.835"/>
    <m/>
    <n v="28.619999999999997"/>
    <m/>
    <n v="74.754999999999995"/>
    <m/>
    <m/>
    <m/>
    <m/>
    <m/>
  </r>
  <r>
    <x v="1"/>
    <x v="25"/>
    <x v="3"/>
    <x v="1"/>
    <x v="0"/>
    <x v="1"/>
    <x v="0"/>
    <x v="0"/>
    <x v="1"/>
    <x v="4"/>
    <x v="1"/>
    <x v="97"/>
    <n v="0"/>
    <n v="0"/>
    <n v="0"/>
    <n v="4.7750000000000004"/>
    <m/>
    <n v="3.835"/>
    <n v="0"/>
    <m/>
    <m/>
    <n v="0"/>
    <n v="0"/>
  </r>
  <r>
    <x v="1"/>
    <x v="25"/>
    <x v="3"/>
    <x v="1"/>
    <x v="0"/>
    <x v="1"/>
    <x v="0"/>
    <x v="0"/>
    <x v="1"/>
    <x v="4"/>
    <x v="1"/>
    <x v="97"/>
    <n v="0"/>
    <n v="0"/>
    <n v="0"/>
    <n v="6.7450000000000001"/>
    <m/>
    <n v="0"/>
    <n v="0"/>
    <m/>
    <m/>
    <n v="0"/>
    <n v="0"/>
  </r>
  <r>
    <x v="1"/>
    <x v="26"/>
    <x v="3"/>
    <x v="4"/>
    <x v="2"/>
    <x v="1"/>
    <x v="0"/>
    <x v="0"/>
    <x v="1"/>
    <x v="4"/>
    <x v="1"/>
    <x v="98"/>
    <m/>
    <n v="7.64"/>
    <m/>
    <n v="8.3350000000000009"/>
    <m/>
    <m/>
    <m/>
    <m/>
    <m/>
    <m/>
    <m/>
  </r>
  <r>
    <x v="1"/>
    <x v="27"/>
    <x v="3"/>
    <x v="0"/>
    <x v="2"/>
    <x v="1"/>
    <x v="0"/>
    <x v="0"/>
    <x v="1"/>
    <x v="4"/>
    <x v="1"/>
    <x v="99"/>
    <n v="0"/>
    <n v="5.49"/>
    <n v="0"/>
    <n v="8.24"/>
    <m/>
    <n v="8.120000000000001"/>
    <n v="7.6850000000000005"/>
    <m/>
    <m/>
    <n v="9.9499999999999993"/>
    <n v="0"/>
  </r>
  <r>
    <x v="1"/>
    <x v="27"/>
    <x v="3"/>
    <x v="0"/>
    <x v="2"/>
    <x v="1"/>
    <x v="0"/>
    <x v="0"/>
    <x v="1"/>
    <x v="4"/>
    <x v="1"/>
    <x v="99"/>
    <n v="0"/>
    <n v="4.1899999999999995"/>
    <n v="0"/>
    <n v="6.9849999999999994"/>
    <n v="7.36"/>
    <n v="7.61"/>
    <n v="0"/>
    <m/>
    <m/>
    <n v="0"/>
    <n v="0"/>
  </r>
  <r>
    <x v="1"/>
    <x v="23"/>
    <x v="3"/>
    <x v="1"/>
    <x v="2"/>
    <x v="1"/>
    <x v="0"/>
    <x v="0"/>
    <x v="1"/>
    <x v="4"/>
    <x v="1"/>
    <x v="100"/>
    <n v="0"/>
    <n v="0"/>
    <n v="0"/>
    <n v="3.63"/>
    <m/>
    <n v="3.5649999999999999"/>
    <n v="0"/>
    <m/>
    <m/>
    <n v="0"/>
    <n v="0"/>
  </r>
  <r>
    <x v="6"/>
    <x v="28"/>
    <x v="3"/>
    <x v="0"/>
    <x v="8"/>
    <x v="1"/>
    <x v="0"/>
    <x v="0"/>
    <x v="1"/>
    <x v="4"/>
    <x v="1"/>
    <x v="101"/>
    <m/>
    <m/>
    <m/>
    <n v="5.5871212121212119"/>
    <m/>
    <n v="6.4931058255661736"/>
    <m/>
    <m/>
    <m/>
    <n v="7.3563977032826919"/>
    <n v="7.7927033278446043"/>
  </r>
  <r>
    <x v="6"/>
    <x v="29"/>
    <x v="3"/>
    <x v="0"/>
    <x v="8"/>
    <x v="1"/>
    <x v="0"/>
    <x v="0"/>
    <x v="1"/>
    <x v="4"/>
    <x v="1"/>
    <x v="101"/>
    <m/>
    <m/>
    <m/>
    <n v="5.4924242424242422"/>
    <m/>
    <n v="6.4517020684247903"/>
    <m/>
    <m/>
    <m/>
    <n v="7.5308169155704379"/>
    <n v="7.748969727851394"/>
  </r>
  <r>
    <x v="6"/>
    <x v="30"/>
    <x v="3"/>
    <x v="0"/>
    <x v="8"/>
    <x v="1"/>
    <x v="0"/>
    <x v="0"/>
    <x v="1"/>
    <x v="4"/>
    <x v="1"/>
    <x v="101"/>
    <m/>
    <m/>
    <m/>
    <n v="6.25"/>
    <m/>
    <n v="6.6763457004446876"/>
    <m/>
    <m/>
    <m/>
    <n v="7.3777703510893584"/>
    <n v="8.0867669910024649"/>
  </r>
  <r>
    <x v="6"/>
    <x v="31"/>
    <x v="3"/>
    <x v="0"/>
    <x v="8"/>
    <x v="1"/>
    <x v="0"/>
    <x v="0"/>
    <x v="1"/>
    <x v="4"/>
    <x v="1"/>
    <x v="101"/>
    <m/>
    <m/>
    <m/>
    <n v="5.6344696969696964"/>
    <m/>
    <n v="6.6470407355258301"/>
    <m/>
    <m/>
    <m/>
    <n v="7.6182440979569126"/>
    <n v="8.1636261286593026"/>
  </r>
  <r>
    <x v="6"/>
    <x v="32"/>
    <x v="3"/>
    <x v="0"/>
    <x v="8"/>
    <x v="1"/>
    <x v="0"/>
    <x v="0"/>
    <x v="1"/>
    <x v="4"/>
    <x v="1"/>
    <x v="101"/>
    <m/>
    <m/>
    <m/>
    <n v="5.3977272727272725"/>
    <m/>
    <n v="6.4635915238389918"/>
    <m/>
    <m/>
    <m/>
    <n v="7.4347948862700743"/>
    <n v="7.543871292410552"/>
  </r>
  <r>
    <x v="0"/>
    <x v="0"/>
    <x v="0"/>
    <x v="0"/>
    <x v="0"/>
    <x v="0"/>
    <x v="0"/>
    <x v="0"/>
    <x v="0"/>
    <x v="0"/>
    <x v="2"/>
    <x v="102"/>
    <m/>
    <n v="16"/>
    <m/>
    <n v="34"/>
    <m/>
    <n v="48"/>
    <n v="48"/>
    <m/>
    <m/>
    <m/>
    <m/>
  </r>
  <r>
    <x v="0"/>
    <x v="0"/>
    <x v="0"/>
    <x v="0"/>
    <x v="0"/>
    <x v="0"/>
    <x v="0"/>
    <x v="0"/>
    <x v="0"/>
    <x v="1"/>
    <x v="2"/>
    <x v="103"/>
    <m/>
    <n v="13"/>
    <m/>
    <n v="36"/>
    <m/>
    <n v="53"/>
    <n v="57"/>
    <m/>
    <m/>
    <m/>
    <m/>
  </r>
  <r>
    <x v="0"/>
    <x v="0"/>
    <x v="0"/>
    <x v="0"/>
    <x v="0"/>
    <x v="0"/>
    <x v="0"/>
    <x v="0"/>
    <x v="0"/>
    <x v="2"/>
    <x v="2"/>
    <x v="104"/>
    <m/>
    <n v="6.7"/>
    <m/>
    <n v="22"/>
    <m/>
    <n v="43"/>
    <n v="40"/>
    <m/>
    <m/>
    <m/>
    <m/>
  </r>
  <r>
    <x v="0"/>
    <x v="0"/>
    <x v="0"/>
    <x v="0"/>
    <x v="0"/>
    <x v="0"/>
    <x v="0"/>
    <x v="0"/>
    <x v="0"/>
    <x v="3"/>
    <x v="2"/>
    <x v="105"/>
    <m/>
    <n v="13"/>
    <m/>
    <n v="9"/>
    <m/>
    <n v="16"/>
    <m/>
    <m/>
    <m/>
    <m/>
    <m/>
  </r>
  <r>
    <x v="1"/>
    <x v="1"/>
    <x v="0"/>
    <x v="0"/>
    <x v="1"/>
    <x v="1"/>
    <x v="1"/>
    <x v="1"/>
    <x v="0"/>
    <x v="3"/>
    <x v="2"/>
    <x v="106"/>
    <m/>
    <m/>
    <m/>
    <m/>
    <m/>
    <m/>
    <m/>
    <m/>
    <m/>
    <m/>
    <m/>
  </r>
  <r>
    <x v="0"/>
    <x v="2"/>
    <x v="0"/>
    <x v="0"/>
    <x v="0"/>
    <x v="1"/>
    <x v="1"/>
    <x v="2"/>
    <x v="1"/>
    <x v="4"/>
    <x v="2"/>
    <x v="107"/>
    <n v="0"/>
    <n v="0"/>
    <n v="0"/>
    <n v="6"/>
    <m/>
    <n v="8"/>
    <n v="15"/>
    <m/>
    <m/>
    <n v="16"/>
    <n v="10"/>
  </r>
  <r>
    <x v="0"/>
    <x v="2"/>
    <x v="0"/>
    <x v="0"/>
    <x v="0"/>
    <x v="1"/>
    <x v="1"/>
    <x v="3"/>
    <x v="1"/>
    <x v="4"/>
    <x v="2"/>
    <x v="108"/>
    <n v="0"/>
    <n v="7"/>
    <n v="0"/>
    <n v="7"/>
    <m/>
    <n v="8"/>
    <n v="16"/>
    <m/>
    <m/>
    <n v="16"/>
    <n v="11"/>
  </r>
  <r>
    <x v="0"/>
    <x v="3"/>
    <x v="0"/>
    <x v="0"/>
    <x v="0"/>
    <x v="1"/>
    <x v="2"/>
    <x v="4"/>
    <x v="1"/>
    <x v="4"/>
    <x v="2"/>
    <x v="109"/>
    <n v="0"/>
    <n v="0"/>
    <n v="0"/>
    <n v="5"/>
    <m/>
    <n v="10"/>
    <n v="15"/>
    <m/>
    <m/>
    <n v="0"/>
    <n v="0"/>
  </r>
  <r>
    <x v="0"/>
    <x v="2"/>
    <x v="0"/>
    <x v="0"/>
    <x v="0"/>
    <x v="1"/>
    <x v="1"/>
    <x v="4"/>
    <x v="1"/>
    <x v="4"/>
    <x v="2"/>
    <x v="110"/>
    <n v="0"/>
    <n v="5"/>
    <n v="0"/>
    <n v="16"/>
    <m/>
    <n v="15"/>
    <n v="25"/>
    <m/>
    <m/>
    <n v="59"/>
    <n v="43"/>
  </r>
  <r>
    <x v="0"/>
    <x v="3"/>
    <x v="0"/>
    <x v="0"/>
    <x v="0"/>
    <x v="1"/>
    <x v="2"/>
    <x v="5"/>
    <x v="1"/>
    <x v="4"/>
    <x v="2"/>
    <x v="111"/>
    <n v="0"/>
    <n v="0"/>
    <n v="0"/>
    <n v="16"/>
    <m/>
    <n v="36"/>
    <n v="47"/>
    <m/>
    <m/>
    <n v="0"/>
    <n v="0"/>
  </r>
  <r>
    <x v="0"/>
    <x v="2"/>
    <x v="0"/>
    <x v="0"/>
    <x v="0"/>
    <x v="1"/>
    <x v="1"/>
    <x v="5"/>
    <x v="1"/>
    <x v="4"/>
    <x v="2"/>
    <x v="112"/>
    <n v="0"/>
    <n v="3"/>
    <n v="0"/>
    <n v="48"/>
    <m/>
    <n v="83"/>
    <n v="38"/>
    <m/>
    <m/>
    <n v="66"/>
    <n v="52"/>
  </r>
  <r>
    <x v="1"/>
    <x v="4"/>
    <x v="0"/>
    <x v="0"/>
    <x v="2"/>
    <x v="1"/>
    <x v="1"/>
    <x v="5"/>
    <x v="1"/>
    <x v="4"/>
    <x v="2"/>
    <x v="113"/>
    <m/>
    <m/>
    <m/>
    <n v="0.7"/>
    <m/>
    <n v="0.68"/>
    <n v="0.80500000000000005"/>
    <n v="1.24"/>
    <m/>
    <m/>
    <m/>
  </r>
  <r>
    <x v="1"/>
    <x v="5"/>
    <x v="0"/>
    <x v="0"/>
    <x v="3"/>
    <x v="1"/>
    <x v="1"/>
    <x v="6"/>
    <x v="1"/>
    <x v="4"/>
    <x v="2"/>
    <x v="114"/>
    <m/>
    <m/>
    <m/>
    <n v="1.34"/>
    <n v="1.73"/>
    <m/>
    <m/>
    <m/>
    <m/>
    <m/>
    <m/>
  </r>
  <r>
    <x v="0"/>
    <x v="6"/>
    <x v="0"/>
    <x v="0"/>
    <x v="0"/>
    <x v="2"/>
    <x v="0"/>
    <x v="0"/>
    <x v="1"/>
    <x v="4"/>
    <x v="2"/>
    <x v="115"/>
    <m/>
    <m/>
    <n v="5.3"/>
    <n v="8.3000000000000007"/>
    <m/>
    <m/>
    <m/>
    <m/>
    <m/>
    <m/>
    <m/>
  </r>
  <r>
    <x v="0"/>
    <x v="6"/>
    <x v="0"/>
    <x v="0"/>
    <x v="0"/>
    <x v="3"/>
    <x v="0"/>
    <x v="0"/>
    <x v="1"/>
    <x v="4"/>
    <x v="2"/>
    <x v="116"/>
    <m/>
    <m/>
    <n v="0.2"/>
    <n v="0.7"/>
    <m/>
    <m/>
    <m/>
    <m/>
    <m/>
    <m/>
    <m/>
  </r>
  <r>
    <x v="0"/>
    <x v="6"/>
    <x v="0"/>
    <x v="0"/>
    <x v="0"/>
    <x v="4"/>
    <x v="0"/>
    <x v="0"/>
    <x v="1"/>
    <x v="4"/>
    <x v="2"/>
    <x v="117"/>
    <m/>
    <m/>
    <n v="0.45"/>
    <n v="0.8"/>
    <m/>
    <m/>
    <m/>
    <m/>
    <m/>
    <m/>
    <m/>
  </r>
  <r>
    <x v="0"/>
    <x v="6"/>
    <x v="0"/>
    <x v="0"/>
    <x v="0"/>
    <x v="5"/>
    <x v="0"/>
    <x v="0"/>
    <x v="1"/>
    <x v="4"/>
    <x v="2"/>
    <x v="118"/>
    <m/>
    <m/>
    <n v="5.5"/>
    <n v="8.1999999999999993"/>
    <m/>
    <m/>
    <m/>
    <m/>
    <m/>
    <m/>
    <m/>
  </r>
  <r>
    <x v="0"/>
    <x v="6"/>
    <x v="0"/>
    <x v="0"/>
    <x v="0"/>
    <x v="6"/>
    <x v="0"/>
    <x v="0"/>
    <x v="1"/>
    <x v="4"/>
    <x v="2"/>
    <x v="119"/>
    <m/>
    <m/>
    <n v="8.3000000000000007"/>
    <n v="8.4"/>
    <m/>
    <m/>
    <m/>
    <m/>
    <m/>
    <m/>
    <m/>
  </r>
  <r>
    <x v="0"/>
    <x v="3"/>
    <x v="0"/>
    <x v="0"/>
    <x v="0"/>
    <x v="1"/>
    <x v="3"/>
    <x v="5"/>
    <x v="1"/>
    <x v="4"/>
    <x v="2"/>
    <x v="120"/>
    <n v="0"/>
    <n v="10"/>
    <n v="0"/>
    <n v="118"/>
    <m/>
    <n v="182"/>
    <n v="138"/>
    <m/>
    <m/>
    <n v="393"/>
    <n v="338"/>
  </r>
  <r>
    <x v="2"/>
    <x v="7"/>
    <x v="0"/>
    <x v="0"/>
    <x v="0"/>
    <x v="1"/>
    <x v="0"/>
    <x v="0"/>
    <x v="1"/>
    <x v="4"/>
    <x v="2"/>
    <x v="121"/>
    <m/>
    <m/>
    <m/>
    <n v="9.1999999999999993"/>
    <m/>
    <m/>
    <m/>
    <m/>
    <m/>
    <m/>
    <m/>
  </r>
  <r>
    <x v="3"/>
    <x v="8"/>
    <x v="0"/>
    <x v="0"/>
    <x v="0"/>
    <x v="1"/>
    <x v="0"/>
    <x v="0"/>
    <x v="1"/>
    <x v="4"/>
    <x v="2"/>
    <x v="121"/>
    <m/>
    <m/>
    <m/>
    <n v="9.8000000000000007"/>
    <m/>
    <m/>
    <m/>
    <m/>
    <m/>
    <m/>
    <m/>
  </r>
  <r>
    <x v="1"/>
    <x v="9"/>
    <x v="0"/>
    <x v="0"/>
    <x v="0"/>
    <x v="1"/>
    <x v="0"/>
    <x v="0"/>
    <x v="1"/>
    <x v="4"/>
    <x v="2"/>
    <x v="121"/>
    <m/>
    <n v="6.5"/>
    <m/>
    <n v="8.4"/>
    <m/>
    <n v="8.6"/>
    <m/>
    <m/>
    <m/>
    <m/>
    <m/>
  </r>
  <r>
    <x v="1"/>
    <x v="9"/>
    <x v="0"/>
    <x v="0"/>
    <x v="4"/>
    <x v="1"/>
    <x v="0"/>
    <x v="0"/>
    <x v="1"/>
    <x v="4"/>
    <x v="2"/>
    <x v="122"/>
    <m/>
    <m/>
    <m/>
    <m/>
    <m/>
    <n v="11"/>
    <n v="9.1999999999999993"/>
    <m/>
    <m/>
    <m/>
    <m/>
  </r>
  <r>
    <x v="1"/>
    <x v="9"/>
    <x v="0"/>
    <x v="0"/>
    <x v="5"/>
    <x v="1"/>
    <x v="0"/>
    <x v="0"/>
    <x v="1"/>
    <x v="4"/>
    <x v="2"/>
    <x v="123"/>
    <m/>
    <m/>
    <m/>
    <n v="1.47"/>
    <m/>
    <n v="1.38"/>
    <n v="1.5"/>
    <n v="1.74"/>
    <m/>
    <m/>
    <m/>
  </r>
  <r>
    <x v="1"/>
    <x v="10"/>
    <x v="0"/>
    <x v="0"/>
    <x v="6"/>
    <x v="1"/>
    <x v="0"/>
    <x v="0"/>
    <x v="1"/>
    <x v="4"/>
    <x v="2"/>
    <x v="124"/>
    <m/>
    <m/>
    <m/>
    <m/>
    <m/>
    <n v="2.7"/>
    <n v="2"/>
    <m/>
    <m/>
    <m/>
    <m/>
  </r>
  <r>
    <x v="1"/>
    <x v="10"/>
    <x v="0"/>
    <x v="0"/>
    <x v="1"/>
    <x v="1"/>
    <x v="0"/>
    <x v="0"/>
    <x v="1"/>
    <x v="4"/>
    <x v="2"/>
    <x v="125"/>
    <n v="0"/>
    <n v="0"/>
    <n v="0"/>
    <n v="0.42"/>
    <m/>
    <n v="0.73"/>
    <n v="0.54"/>
    <m/>
    <m/>
    <n v="0.82"/>
    <n v="0"/>
  </r>
  <r>
    <x v="1"/>
    <x v="11"/>
    <x v="0"/>
    <x v="1"/>
    <x v="1"/>
    <x v="1"/>
    <x v="0"/>
    <x v="0"/>
    <x v="1"/>
    <x v="4"/>
    <x v="2"/>
    <x v="126"/>
    <m/>
    <m/>
    <m/>
    <n v="0.83"/>
    <m/>
    <n v="0.92"/>
    <n v="0.89"/>
    <m/>
    <m/>
    <n v="0.94"/>
    <m/>
  </r>
  <r>
    <x v="1"/>
    <x v="11"/>
    <x v="0"/>
    <x v="2"/>
    <x v="1"/>
    <x v="1"/>
    <x v="0"/>
    <x v="0"/>
    <x v="1"/>
    <x v="4"/>
    <x v="2"/>
    <x v="127"/>
    <m/>
    <m/>
    <m/>
    <n v="0.27"/>
    <m/>
    <n v="0.66"/>
    <n v="0.76"/>
    <m/>
    <m/>
    <n v="0.84"/>
    <m/>
  </r>
  <r>
    <x v="0"/>
    <x v="12"/>
    <x v="0"/>
    <x v="3"/>
    <x v="6"/>
    <x v="1"/>
    <x v="0"/>
    <x v="0"/>
    <x v="1"/>
    <x v="4"/>
    <x v="2"/>
    <x v="128"/>
    <m/>
    <n v="0.03"/>
    <m/>
    <n v="0.04"/>
    <m/>
    <n v="0.16"/>
    <n v="0"/>
    <m/>
    <m/>
    <n v="0.04"/>
    <m/>
  </r>
  <r>
    <x v="0"/>
    <x v="12"/>
    <x v="0"/>
    <x v="1"/>
    <x v="4"/>
    <x v="1"/>
    <x v="0"/>
    <x v="0"/>
    <x v="1"/>
    <x v="4"/>
    <x v="2"/>
    <x v="129"/>
    <m/>
    <n v="1"/>
    <m/>
    <n v="1.5"/>
    <m/>
    <n v="5.5"/>
    <n v="9.5"/>
    <m/>
    <m/>
    <n v="9.9"/>
    <m/>
  </r>
  <r>
    <x v="0"/>
    <x v="12"/>
    <x v="0"/>
    <x v="0"/>
    <x v="6"/>
    <x v="1"/>
    <x v="0"/>
    <x v="0"/>
    <x v="1"/>
    <x v="4"/>
    <x v="2"/>
    <x v="124"/>
    <m/>
    <n v="0.49"/>
    <m/>
    <n v="2.4"/>
    <m/>
    <n v="2.7"/>
    <n v="2"/>
    <m/>
    <m/>
    <m/>
    <m/>
  </r>
  <r>
    <x v="0"/>
    <x v="12"/>
    <x v="0"/>
    <x v="0"/>
    <x v="4"/>
    <x v="1"/>
    <x v="0"/>
    <x v="0"/>
    <x v="1"/>
    <x v="4"/>
    <x v="2"/>
    <x v="122"/>
    <m/>
    <n v="2"/>
    <m/>
    <n v="3.2"/>
    <m/>
    <n v="10.5"/>
    <n v="9.1999999999999993"/>
    <m/>
    <m/>
    <m/>
    <m/>
  </r>
  <r>
    <x v="0"/>
    <x v="12"/>
    <x v="0"/>
    <x v="0"/>
    <x v="0"/>
    <x v="1"/>
    <x v="0"/>
    <x v="0"/>
    <x v="1"/>
    <x v="4"/>
    <x v="2"/>
    <x v="121"/>
    <m/>
    <n v="6.5"/>
    <m/>
    <n v="8.4"/>
    <m/>
    <n v="8.6"/>
    <m/>
    <m/>
    <m/>
    <m/>
    <m/>
  </r>
  <r>
    <x v="0"/>
    <x v="12"/>
    <x v="0"/>
    <x v="4"/>
    <x v="0"/>
    <x v="1"/>
    <x v="0"/>
    <x v="0"/>
    <x v="1"/>
    <x v="4"/>
    <x v="2"/>
    <x v="130"/>
    <n v="7.2"/>
    <n v="9.1"/>
    <m/>
    <n v="16"/>
    <m/>
    <n v="20"/>
    <n v="18"/>
    <m/>
    <m/>
    <n v="21"/>
    <m/>
  </r>
  <r>
    <x v="0"/>
    <x v="13"/>
    <x v="1"/>
    <x v="0"/>
    <x v="0"/>
    <x v="1"/>
    <x v="0"/>
    <x v="0"/>
    <x v="0"/>
    <x v="5"/>
    <x v="2"/>
    <x v="131"/>
    <m/>
    <m/>
    <m/>
    <m/>
    <m/>
    <m/>
    <m/>
    <m/>
    <m/>
    <m/>
    <m/>
  </r>
  <r>
    <x v="0"/>
    <x v="0"/>
    <x v="1"/>
    <x v="0"/>
    <x v="0"/>
    <x v="0"/>
    <x v="0"/>
    <x v="0"/>
    <x v="0"/>
    <x v="3"/>
    <x v="2"/>
    <x v="132"/>
    <m/>
    <n v="12"/>
    <m/>
    <n v="40"/>
    <m/>
    <n v="61"/>
    <n v="150"/>
    <m/>
    <m/>
    <m/>
    <m/>
  </r>
  <r>
    <x v="1"/>
    <x v="1"/>
    <x v="1"/>
    <x v="0"/>
    <x v="0"/>
    <x v="1"/>
    <x v="1"/>
    <x v="1"/>
    <x v="0"/>
    <x v="3"/>
    <x v="2"/>
    <x v="133"/>
    <m/>
    <n v="3"/>
    <m/>
    <n v="17"/>
    <m/>
    <n v="26"/>
    <n v="141"/>
    <m/>
    <m/>
    <m/>
    <m/>
  </r>
  <r>
    <x v="1"/>
    <x v="1"/>
    <x v="1"/>
    <x v="0"/>
    <x v="1"/>
    <x v="1"/>
    <x v="1"/>
    <x v="1"/>
    <x v="0"/>
    <x v="3"/>
    <x v="2"/>
    <x v="134"/>
    <m/>
    <m/>
    <m/>
    <m/>
    <m/>
    <n v="4.57"/>
    <n v="5.05"/>
    <m/>
    <m/>
    <n v="6.62"/>
    <m/>
  </r>
  <r>
    <x v="0"/>
    <x v="2"/>
    <x v="1"/>
    <x v="0"/>
    <x v="0"/>
    <x v="1"/>
    <x v="1"/>
    <x v="5"/>
    <x v="1"/>
    <x v="4"/>
    <x v="2"/>
    <x v="135"/>
    <n v="0"/>
    <n v="6"/>
    <n v="0"/>
    <n v="11"/>
    <m/>
    <n v="47"/>
    <n v="98"/>
    <m/>
    <m/>
    <n v="0"/>
    <n v="0"/>
  </r>
  <r>
    <x v="4"/>
    <x v="14"/>
    <x v="1"/>
    <x v="0"/>
    <x v="0"/>
    <x v="1"/>
    <x v="0"/>
    <x v="0"/>
    <x v="1"/>
    <x v="4"/>
    <x v="2"/>
    <x v="136"/>
    <n v="1.5"/>
    <n v="4.0999999999999996"/>
    <n v="9.6"/>
    <n v="11"/>
    <m/>
    <n v="15"/>
    <n v="23"/>
    <m/>
    <m/>
    <n v="38"/>
    <m/>
  </r>
  <r>
    <x v="5"/>
    <x v="15"/>
    <x v="1"/>
    <x v="0"/>
    <x v="0"/>
    <x v="7"/>
    <x v="0"/>
    <x v="0"/>
    <x v="1"/>
    <x v="4"/>
    <x v="2"/>
    <x v="137"/>
    <n v="1.3"/>
    <n v="3.5"/>
    <n v="7.4"/>
    <n v="14"/>
    <m/>
    <n v="23"/>
    <n v="34"/>
    <m/>
    <m/>
    <m/>
    <m/>
  </r>
  <r>
    <x v="1"/>
    <x v="16"/>
    <x v="1"/>
    <x v="0"/>
    <x v="1"/>
    <x v="1"/>
    <x v="0"/>
    <x v="0"/>
    <x v="1"/>
    <x v="4"/>
    <x v="2"/>
    <x v="138"/>
    <n v="0"/>
    <n v="0"/>
    <n v="0"/>
    <n v="0"/>
    <m/>
    <n v="1.56"/>
    <n v="1.86"/>
    <m/>
    <m/>
    <n v="1.67"/>
    <n v="0"/>
  </r>
  <r>
    <x v="1"/>
    <x v="16"/>
    <x v="1"/>
    <x v="0"/>
    <x v="7"/>
    <x v="1"/>
    <x v="0"/>
    <x v="0"/>
    <x v="1"/>
    <x v="4"/>
    <x v="2"/>
    <x v="139"/>
    <m/>
    <m/>
    <m/>
    <m/>
    <m/>
    <m/>
    <m/>
    <m/>
    <m/>
    <m/>
    <m/>
  </r>
  <r>
    <x v="0"/>
    <x v="3"/>
    <x v="2"/>
    <x v="0"/>
    <x v="0"/>
    <x v="1"/>
    <x v="1"/>
    <x v="5"/>
    <x v="1"/>
    <x v="4"/>
    <x v="2"/>
    <x v="140"/>
    <n v="0"/>
    <n v="1"/>
    <n v="0"/>
    <n v="22"/>
    <m/>
    <n v="70"/>
    <n v="39"/>
    <m/>
    <m/>
    <n v="47"/>
    <n v="37"/>
  </r>
  <r>
    <x v="6"/>
    <x v="17"/>
    <x v="2"/>
    <x v="0"/>
    <x v="8"/>
    <x v="1"/>
    <x v="0"/>
    <x v="0"/>
    <x v="1"/>
    <x v="4"/>
    <x v="2"/>
    <x v="141"/>
    <n v="0"/>
    <m/>
    <m/>
    <m/>
    <m/>
    <m/>
    <m/>
    <m/>
    <m/>
    <m/>
    <m/>
  </r>
  <r>
    <x v="6"/>
    <x v="18"/>
    <x v="2"/>
    <x v="0"/>
    <x v="8"/>
    <x v="1"/>
    <x v="0"/>
    <x v="0"/>
    <x v="1"/>
    <x v="4"/>
    <x v="2"/>
    <x v="141"/>
    <n v="0"/>
    <m/>
    <m/>
    <m/>
    <m/>
    <m/>
    <m/>
    <m/>
    <m/>
    <m/>
    <m/>
  </r>
  <r>
    <x v="6"/>
    <x v="19"/>
    <x v="2"/>
    <x v="0"/>
    <x v="8"/>
    <x v="1"/>
    <x v="0"/>
    <x v="0"/>
    <x v="1"/>
    <x v="4"/>
    <x v="2"/>
    <x v="141"/>
    <n v="0"/>
    <m/>
    <m/>
    <m/>
    <m/>
    <m/>
    <m/>
    <m/>
    <m/>
    <m/>
    <m/>
  </r>
  <r>
    <x v="6"/>
    <x v="20"/>
    <x v="2"/>
    <x v="0"/>
    <x v="8"/>
    <x v="1"/>
    <x v="0"/>
    <x v="0"/>
    <x v="1"/>
    <x v="4"/>
    <x v="2"/>
    <x v="141"/>
    <n v="0"/>
    <m/>
    <m/>
    <m/>
    <m/>
    <m/>
    <m/>
    <m/>
    <m/>
    <m/>
    <m/>
  </r>
  <r>
    <x v="6"/>
    <x v="21"/>
    <x v="2"/>
    <x v="0"/>
    <x v="8"/>
    <x v="1"/>
    <x v="0"/>
    <x v="0"/>
    <x v="1"/>
    <x v="4"/>
    <x v="2"/>
    <x v="141"/>
    <n v="0"/>
    <m/>
    <m/>
    <m/>
    <m/>
    <m/>
    <m/>
    <m/>
    <m/>
    <m/>
    <m/>
  </r>
  <r>
    <x v="0"/>
    <x v="22"/>
    <x v="2"/>
    <x v="0"/>
    <x v="0"/>
    <x v="8"/>
    <x v="1"/>
    <x v="5"/>
    <x v="1"/>
    <x v="4"/>
    <x v="2"/>
    <x v="142"/>
    <n v="0"/>
    <m/>
    <m/>
    <m/>
    <m/>
    <m/>
    <m/>
    <m/>
    <m/>
    <m/>
    <n v="0"/>
  </r>
  <r>
    <x v="0"/>
    <x v="22"/>
    <x v="2"/>
    <x v="0"/>
    <x v="0"/>
    <x v="8"/>
    <x v="1"/>
    <x v="4"/>
    <x v="1"/>
    <x v="4"/>
    <x v="2"/>
    <x v="143"/>
    <n v="0"/>
    <m/>
    <m/>
    <m/>
    <m/>
    <m/>
    <m/>
    <m/>
    <m/>
    <m/>
    <n v="0"/>
  </r>
  <r>
    <x v="0"/>
    <x v="22"/>
    <x v="2"/>
    <x v="0"/>
    <x v="0"/>
    <x v="8"/>
    <x v="3"/>
    <x v="5"/>
    <x v="1"/>
    <x v="4"/>
    <x v="2"/>
    <x v="144"/>
    <n v="0"/>
    <m/>
    <m/>
    <m/>
    <m/>
    <m/>
    <m/>
    <m/>
    <m/>
    <m/>
    <n v="0"/>
  </r>
  <r>
    <x v="0"/>
    <x v="22"/>
    <x v="2"/>
    <x v="0"/>
    <x v="0"/>
    <x v="8"/>
    <x v="3"/>
    <x v="4"/>
    <x v="1"/>
    <x v="4"/>
    <x v="2"/>
    <x v="145"/>
    <n v="0"/>
    <m/>
    <m/>
    <m/>
    <m/>
    <m/>
    <m/>
    <m/>
    <m/>
    <m/>
    <n v="0"/>
  </r>
  <r>
    <x v="1"/>
    <x v="23"/>
    <x v="3"/>
    <x v="4"/>
    <x v="0"/>
    <x v="1"/>
    <x v="0"/>
    <x v="0"/>
    <x v="1"/>
    <x v="4"/>
    <x v="2"/>
    <x v="146"/>
    <m/>
    <n v="18.350000000000001"/>
    <m/>
    <n v="33.049999999999997"/>
    <m/>
    <m/>
    <m/>
    <m/>
    <m/>
    <m/>
    <m/>
  </r>
  <r>
    <x v="1"/>
    <x v="23"/>
    <x v="3"/>
    <x v="4"/>
    <x v="0"/>
    <x v="1"/>
    <x v="0"/>
    <x v="0"/>
    <x v="1"/>
    <x v="4"/>
    <x v="2"/>
    <x v="146"/>
    <m/>
    <n v="28.435000000000002"/>
    <m/>
    <n v="39.475000000000001"/>
    <m/>
    <m/>
    <m/>
    <m/>
    <m/>
    <m/>
    <m/>
  </r>
  <r>
    <x v="1"/>
    <x v="24"/>
    <x v="3"/>
    <x v="0"/>
    <x v="0"/>
    <x v="1"/>
    <x v="0"/>
    <x v="0"/>
    <x v="1"/>
    <x v="4"/>
    <x v="2"/>
    <x v="147"/>
    <m/>
    <n v="6.96"/>
    <m/>
    <n v="22.25"/>
    <m/>
    <n v="51.05"/>
    <n v="51.7"/>
    <m/>
    <m/>
    <m/>
    <m/>
  </r>
  <r>
    <x v="1"/>
    <x v="24"/>
    <x v="3"/>
    <x v="0"/>
    <x v="0"/>
    <x v="1"/>
    <x v="0"/>
    <x v="0"/>
    <x v="1"/>
    <x v="4"/>
    <x v="2"/>
    <x v="147"/>
    <m/>
    <n v="6.0399999999999991"/>
    <m/>
    <n v="18.59"/>
    <m/>
    <n v="69.14500000000001"/>
    <m/>
    <m/>
    <m/>
    <m/>
    <m/>
  </r>
  <r>
    <x v="1"/>
    <x v="25"/>
    <x v="3"/>
    <x v="1"/>
    <x v="0"/>
    <x v="1"/>
    <x v="0"/>
    <x v="0"/>
    <x v="1"/>
    <x v="4"/>
    <x v="2"/>
    <x v="148"/>
    <n v="0"/>
    <n v="0"/>
    <n v="0"/>
    <n v="4.7300000000000004"/>
    <m/>
    <n v="1.2549999999999999"/>
    <n v="0"/>
    <m/>
    <m/>
    <n v="0"/>
    <n v="0"/>
  </r>
  <r>
    <x v="1"/>
    <x v="25"/>
    <x v="3"/>
    <x v="1"/>
    <x v="0"/>
    <x v="1"/>
    <x v="0"/>
    <x v="0"/>
    <x v="1"/>
    <x v="4"/>
    <x v="2"/>
    <x v="148"/>
    <n v="0"/>
    <n v="0"/>
    <n v="0"/>
    <n v="2.13"/>
    <m/>
    <n v="0"/>
    <n v="0"/>
    <m/>
    <m/>
    <n v="0"/>
    <n v="0"/>
  </r>
  <r>
    <x v="1"/>
    <x v="26"/>
    <x v="3"/>
    <x v="4"/>
    <x v="2"/>
    <x v="1"/>
    <x v="0"/>
    <x v="0"/>
    <x v="1"/>
    <x v="4"/>
    <x v="2"/>
    <x v="149"/>
    <m/>
    <n v="2.33"/>
    <m/>
    <n v="2.0099999999999998"/>
    <m/>
    <m/>
    <m/>
    <m/>
    <m/>
    <m/>
    <m/>
  </r>
  <r>
    <x v="1"/>
    <x v="27"/>
    <x v="3"/>
    <x v="0"/>
    <x v="2"/>
    <x v="1"/>
    <x v="0"/>
    <x v="0"/>
    <x v="1"/>
    <x v="4"/>
    <x v="2"/>
    <x v="150"/>
    <m/>
    <n v="1.7850000000000001"/>
    <m/>
    <n v="2.335"/>
    <m/>
    <n v="1.9"/>
    <n v="2.2050000000000001"/>
    <m/>
    <m/>
    <m/>
    <m/>
  </r>
  <r>
    <x v="1"/>
    <x v="27"/>
    <x v="3"/>
    <x v="0"/>
    <x v="2"/>
    <x v="1"/>
    <x v="0"/>
    <x v="0"/>
    <x v="1"/>
    <x v="4"/>
    <x v="2"/>
    <x v="150"/>
    <m/>
    <n v="3.3149999999999999"/>
    <m/>
    <n v="6.4849999999999994"/>
    <n v="6.08"/>
    <n v="7.05"/>
    <m/>
    <m/>
    <m/>
    <m/>
    <m/>
  </r>
  <r>
    <x v="1"/>
    <x v="23"/>
    <x v="3"/>
    <x v="1"/>
    <x v="2"/>
    <x v="1"/>
    <x v="0"/>
    <x v="0"/>
    <x v="1"/>
    <x v="4"/>
    <x v="2"/>
    <x v="151"/>
    <n v="0"/>
    <n v="0"/>
    <n v="0"/>
    <n v="1.36"/>
    <m/>
    <n v="1.7749999999999999"/>
    <n v="0"/>
    <m/>
    <m/>
    <n v="0"/>
    <n v="0"/>
  </r>
  <r>
    <x v="6"/>
    <x v="28"/>
    <x v="3"/>
    <x v="0"/>
    <x v="8"/>
    <x v="1"/>
    <x v="4"/>
    <x v="7"/>
    <x v="2"/>
    <x v="6"/>
    <x v="2"/>
    <x v="152"/>
    <m/>
    <m/>
    <m/>
    <m/>
    <m/>
    <m/>
    <m/>
    <m/>
    <m/>
    <m/>
    <m/>
  </r>
  <r>
    <x v="6"/>
    <x v="29"/>
    <x v="3"/>
    <x v="0"/>
    <x v="8"/>
    <x v="1"/>
    <x v="4"/>
    <x v="7"/>
    <x v="2"/>
    <x v="6"/>
    <x v="2"/>
    <x v="152"/>
    <m/>
    <m/>
    <m/>
    <m/>
    <m/>
    <m/>
    <m/>
    <m/>
    <m/>
    <m/>
    <m/>
  </r>
  <r>
    <x v="6"/>
    <x v="30"/>
    <x v="3"/>
    <x v="0"/>
    <x v="8"/>
    <x v="1"/>
    <x v="4"/>
    <x v="7"/>
    <x v="2"/>
    <x v="6"/>
    <x v="2"/>
    <x v="152"/>
    <m/>
    <m/>
    <m/>
    <m/>
    <m/>
    <m/>
    <m/>
    <m/>
    <m/>
    <m/>
    <m/>
  </r>
  <r>
    <x v="6"/>
    <x v="31"/>
    <x v="3"/>
    <x v="0"/>
    <x v="8"/>
    <x v="1"/>
    <x v="4"/>
    <x v="7"/>
    <x v="2"/>
    <x v="6"/>
    <x v="2"/>
    <x v="152"/>
    <m/>
    <m/>
    <m/>
    <m/>
    <m/>
    <m/>
    <m/>
    <m/>
    <m/>
    <m/>
    <m/>
  </r>
  <r>
    <x v="6"/>
    <x v="32"/>
    <x v="3"/>
    <x v="0"/>
    <x v="8"/>
    <x v="1"/>
    <x v="4"/>
    <x v="7"/>
    <x v="2"/>
    <x v="6"/>
    <x v="2"/>
    <x v="152"/>
    <m/>
    <m/>
    <m/>
    <m/>
    <m/>
    <m/>
    <m/>
    <m/>
    <m/>
    <m/>
    <m/>
  </r>
  <r>
    <x v="0"/>
    <x v="0"/>
    <x v="0"/>
    <x v="0"/>
    <x v="0"/>
    <x v="0"/>
    <x v="0"/>
    <x v="0"/>
    <x v="0"/>
    <x v="0"/>
    <x v="3"/>
    <x v="153"/>
    <m/>
    <m/>
    <m/>
    <m/>
    <m/>
    <m/>
    <m/>
    <m/>
    <m/>
    <m/>
    <m/>
  </r>
  <r>
    <x v="0"/>
    <x v="0"/>
    <x v="0"/>
    <x v="0"/>
    <x v="0"/>
    <x v="0"/>
    <x v="0"/>
    <x v="0"/>
    <x v="0"/>
    <x v="1"/>
    <x v="3"/>
    <x v="154"/>
    <m/>
    <m/>
    <m/>
    <m/>
    <m/>
    <m/>
    <m/>
    <m/>
    <m/>
    <m/>
    <m/>
  </r>
  <r>
    <x v="0"/>
    <x v="0"/>
    <x v="0"/>
    <x v="0"/>
    <x v="0"/>
    <x v="0"/>
    <x v="0"/>
    <x v="0"/>
    <x v="0"/>
    <x v="2"/>
    <x v="3"/>
    <x v="155"/>
    <m/>
    <m/>
    <m/>
    <m/>
    <m/>
    <m/>
    <m/>
    <m/>
    <m/>
    <m/>
    <m/>
  </r>
  <r>
    <x v="0"/>
    <x v="0"/>
    <x v="0"/>
    <x v="0"/>
    <x v="0"/>
    <x v="0"/>
    <x v="0"/>
    <x v="0"/>
    <x v="0"/>
    <x v="3"/>
    <x v="3"/>
    <x v="156"/>
    <m/>
    <m/>
    <m/>
    <m/>
    <m/>
    <m/>
    <m/>
    <m/>
    <m/>
    <m/>
    <m/>
  </r>
  <r>
    <x v="1"/>
    <x v="1"/>
    <x v="0"/>
    <x v="0"/>
    <x v="1"/>
    <x v="1"/>
    <x v="1"/>
    <x v="1"/>
    <x v="0"/>
    <x v="3"/>
    <x v="3"/>
    <x v="157"/>
    <m/>
    <m/>
    <m/>
    <m/>
    <m/>
    <m/>
    <m/>
    <m/>
    <m/>
    <m/>
    <m/>
  </r>
  <r>
    <x v="0"/>
    <x v="2"/>
    <x v="0"/>
    <x v="0"/>
    <x v="0"/>
    <x v="1"/>
    <x v="1"/>
    <x v="2"/>
    <x v="1"/>
    <x v="4"/>
    <x v="3"/>
    <x v="158"/>
    <m/>
    <n v="0"/>
    <m/>
    <n v="8"/>
    <m/>
    <n v="7"/>
    <n v="9"/>
    <m/>
    <m/>
    <n v="12"/>
    <n v="13"/>
  </r>
  <r>
    <x v="0"/>
    <x v="2"/>
    <x v="0"/>
    <x v="0"/>
    <x v="0"/>
    <x v="1"/>
    <x v="1"/>
    <x v="3"/>
    <x v="1"/>
    <x v="4"/>
    <x v="3"/>
    <x v="159"/>
    <m/>
    <n v="5"/>
    <m/>
    <n v="8"/>
    <m/>
    <n v="8"/>
    <n v="10"/>
    <m/>
    <m/>
    <n v="11"/>
    <n v="14"/>
  </r>
  <r>
    <x v="0"/>
    <x v="3"/>
    <x v="0"/>
    <x v="0"/>
    <x v="0"/>
    <x v="1"/>
    <x v="2"/>
    <x v="4"/>
    <x v="1"/>
    <x v="4"/>
    <x v="3"/>
    <x v="160"/>
    <m/>
    <n v="0"/>
    <m/>
    <n v="5"/>
    <m/>
    <n v="7"/>
    <n v="14"/>
    <m/>
    <m/>
    <n v="0"/>
    <n v="0"/>
  </r>
  <r>
    <x v="0"/>
    <x v="2"/>
    <x v="0"/>
    <x v="0"/>
    <x v="0"/>
    <x v="1"/>
    <x v="1"/>
    <x v="4"/>
    <x v="1"/>
    <x v="4"/>
    <x v="3"/>
    <x v="161"/>
    <m/>
    <n v="4"/>
    <m/>
    <n v="13"/>
    <m/>
    <n v="11"/>
    <n v="17"/>
    <m/>
    <m/>
    <n v="33"/>
    <n v="40"/>
  </r>
  <r>
    <x v="0"/>
    <x v="3"/>
    <x v="0"/>
    <x v="0"/>
    <x v="0"/>
    <x v="1"/>
    <x v="2"/>
    <x v="5"/>
    <x v="1"/>
    <x v="4"/>
    <x v="3"/>
    <x v="162"/>
    <m/>
    <n v="0"/>
    <m/>
    <n v="16"/>
    <m/>
    <n v="19"/>
    <n v="27"/>
    <m/>
    <m/>
    <n v="0"/>
    <n v="0"/>
  </r>
  <r>
    <x v="0"/>
    <x v="2"/>
    <x v="0"/>
    <x v="0"/>
    <x v="0"/>
    <x v="1"/>
    <x v="1"/>
    <x v="5"/>
    <x v="1"/>
    <x v="4"/>
    <x v="3"/>
    <x v="163"/>
    <m/>
    <n v="5"/>
    <m/>
    <n v="31"/>
    <m/>
    <n v="67"/>
    <n v="82"/>
    <m/>
    <m/>
    <n v="101"/>
    <n v="114"/>
  </r>
  <r>
    <x v="1"/>
    <x v="4"/>
    <x v="0"/>
    <x v="0"/>
    <x v="2"/>
    <x v="1"/>
    <x v="1"/>
    <x v="5"/>
    <x v="1"/>
    <x v="4"/>
    <x v="3"/>
    <x v="164"/>
    <m/>
    <m/>
    <m/>
    <n v="0.91500000000000004"/>
    <m/>
    <n v="1.34"/>
    <n v="1.2250000000000001"/>
    <n v="2.415"/>
    <m/>
    <m/>
    <m/>
  </r>
  <r>
    <x v="1"/>
    <x v="5"/>
    <x v="0"/>
    <x v="0"/>
    <x v="3"/>
    <x v="1"/>
    <x v="1"/>
    <x v="6"/>
    <x v="1"/>
    <x v="4"/>
    <x v="3"/>
    <x v="165"/>
    <m/>
    <m/>
    <m/>
    <n v="1.5149999999999999"/>
    <n v="1.73"/>
    <m/>
    <m/>
    <m/>
    <m/>
    <m/>
    <m/>
  </r>
  <r>
    <x v="0"/>
    <x v="6"/>
    <x v="0"/>
    <x v="0"/>
    <x v="0"/>
    <x v="2"/>
    <x v="0"/>
    <x v="0"/>
    <x v="1"/>
    <x v="4"/>
    <x v="3"/>
    <x v="166"/>
    <m/>
    <m/>
    <n v="64"/>
    <n v="86"/>
    <m/>
    <m/>
    <m/>
    <m/>
    <m/>
    <m/>
    <m/>
  </r>
  <r>
    <x v="0"/>
    <x v="6"/>
    <x v="0"/>
    <x v="0"/>
    <x v="0"/>
    <x v="3"/>
    <x v="0"/>
    <x v="0"/>
    <x v="1"/>
    <x v="4"/>
    <x v="3"/>
    <x v="167"/>
    <m/>
    <m/>
    <n v="4.3"/>
    <n v="7.8"/>
    <m/>
    <m/>
    <m/>
    <m/>
    <m/>
    <m/>
    <m/>
  </r>
  <r>
    <x v="0"/>
    <x v="6"/>
    <x v="0"/>
    <x v="0"/>
    <x v="0"/>
    <x v="4"/>
    <x v="0"/>
    <x v="0"/>
    <x v="1"/>
    <x v="4"/>
    <x v="3"/>
    <x v="168"/>
    <m/>
    <m/>
    <n v="2.8"/>
    <n v="5.4"/>
    <m/>
    <m/>
    <m/>
    <m/>
    <m/>
    <m/>
    <m/>
  </r>
  <r>
    <x v="0"/>
    <x v="6"/>
    <x v="0"/>
    <x v="0"/>
    <x v="0"/>
    <x v="5"/>
    <x v="0"/>
    <x v="0"/>
    <x v="1"/>
    <x v="4"/>
    <x v="3"/>
    <x v="169"/>
    <m/>
    <m/>
    <n v="5.7"/>
    <n v="8.6"/>
    <m/>
    <m/>
    <m/>
    <m/>
    <m/>
    <m/>
    <m/>
  </r>
  <r>
    <x v="0"/>
    <x v="6"/>
    <x v="0"/>
    <x v="0"/>
    <x v="0"/>
    <x v="6"/>
    <x v="0"/>
    <x v="0"/>
    <x v="1"/>
    <x v="4"/>
    <x v="3"/>
    <x v="170"/>
    <m/>
    <m/>
    <n v="6.9"/>
    <n v="9.5"/>
    <m/>
    <m/>
    <m/>
    <m/>
    <m/>
    <m/>
    <m/>
  </r>
  <r>
    <x v="0"/>
    <x v="3"/>
    <x v="0"/>
    <x v="0"/>
    <x v="0"/>
    <x v="1"/>
    <x v="3"/>
    <x v="5"/>
    <x v="1"/>
    <x v="4"/>
    <x v="3"/>
    <x v="171"/>
    <m/>
    <n v="0"/>
    <m/>
    <n v="18"/>
    <m/>
    <n v="58"/>
    <n v="99"/>
    <m/>
    <m/>
    <n v="228"/>
    <n v="286"/>
  </r>
  <r>
    <x v="2"/>
    <x v="7"/>
    <x v="0"/>
    <x v="0"/>
    <x v="0"/>
    <x v="1"/>
    <x v="0"/>
    <x v="0"/>
    <x v="1"/>
    <x v="4"/>
    <x v="3"/>
    <x v="172"/>
    <m/>
    <m/>
    <m/>
    <m/>
    <m/>
    <m/>
    <m/>
    <m/>
    <m/>
    <m/>
    <m/>
  </r>
  <r>
    <x v="3"/>
    <x v="8"/>
    <x v="0"/>
    <x v="0"/>
    <x v="0"/>
    <x v="1"/>
    <x v="0"/>
    <x v="0"/>
    <x v="1"/>
    <x v="4"/>
    <x v="3"/>
    <x v="172"/>
    <m/>
    <m/>
    <m/>
    <m/>
    <m/>
    <m/>
    <m/>
    <m/>
    <m/>
    <m/>
    <m/>
  </r>
  <r>
    <x v="1"/>
    <x v="9"/>
    <x v="0"/>
    <x v="0"/>
    <x v="0"/>
    <x v="1"/>
    <x v="0"/>
    <x v="0"/>
    <x v="1"/>
    <x v="4"/>
    <x v="3"/>
    <x v="172"/>
    <m/>
    <n v="6.1"/>
    <m/>
    <n v="9.5"/>
    <m/>
    <n v="10"/>
    <m/>
    <m/>
    <m/>
    <m/>
    <m/>
  </r>
  <r>
    <x v="1"/>
    <x v="9"/>
    <x v="0"/>
    <x v="0"/>
    <x v="4"/>
    <x v="1"/>
    <x v="0"/>
    <x v="0"/>
    <x v="1"/>
    <x v="4"/>
    <x v="3"/>
    <x v="173"/>
    <m/>
    <m/>
    <m/>
    <m/>
    <m/>
    <n v="9.1999999999999993"/>
    <n v="10"/>
    <m/>
    <m/>
    <m/>
    <m/>
  </r>
  <r>
    <x v="1"/>
    <x v="9"/>
    <x v="0"/>
    <x v="0"/>
    <x v="5"/>
    <x v="1"/>
    <x v="0"/>
    <x v="0"/>
    <x v="1"/>
    <x v="4"/>
    <x v="3"/>
    <x v="174"/>
    <m/>
    <m/>
    <m/>
    <n v="1.48"/>
    <m/>
    <n v="1.58"/>
    <n v="1.61"/>
    <n v="2.06"/>
    <m/>
    <m/>
    <m/>
  </r>
  <r>
    <x v="1"/>
    <x v="10"/>
    <x v="0"/>
    <x v="0"/>
    <x v="6"/>
    <x v="1"/>
    <x v="0"/>
    <x v="0"/>
    <x v="1"/>
    <x v="4"/>
    <x v="3"/>
    <x v="175"/>
    <m/>
    <m/>
    <m/>
    <m/>
    <m/>
    <n v="3.2"/>
    <n v="2.5"/>
    <m/>
    <m/>
    <m/>
    <m/>
  </r>
  <r>
    <x v="1"/>
    <x v="10"/>
    <x v="0"/>
    <x v="0"/>
    <x v="1"/>
    <x v="1"/>
    <x v="0"/>
    <x v="0"/>
    <x v="1"/>
    <x v="4"/>
    <x v="3"/>
    <x v="176"/>
    <m/>
    <n v="0"/>
    <m/>
    <n v="0.55000000000000004"/>
    <m/>
    <n v="0.92"/>
    <n v="0.75"/>
    <m/>
    <m/>
    <n v="1.1499999999999999"/>
    <n v="0"/>
  </r>
  <r>
    <x v="1"/>
    <x v="11"/>
    <x v="0"/>
    <x v="1"/>
    <x v="1"/>
    <x v="1"/>
    <x v="0"/>
    <x v="0"/>
    <x v="1"/>
    <x v="4"/>
    <x v="3"/>
    <x v="177"/>
    <m/>
    <m/>
    <m/>
    <n v="0.86"/>
    <m/>
    <n v="0.97"/>
    <n v="0.93"/>
    <m/>
    <m/>
    <n v="1"/>
    <m/>
  </r>
  <r>
    <x v="1"/>
    <x v="11"/>
    <x v="0"/>
    <x v="2"/>
    <x v="1"/>
    <x v="1"/>
    <x v="0"/>
    <x v="0"/>
    <x v="1"/>
    <x v="4"/>
    <x v="3"/>
    <x v="178"/>
    <m/>
    <m/>
    <m/>
    <n v="0.27"/>
    <m/>
    <n v="0.71"/>
    <n v="0.77"/>
    <m/>
    <m/>
    <n v="0.84"/>
    <m/>
  </r>
  <r>
    <x v="0"/>
    <x v="12"/>
    <x v="0"/>
    <x v="3"/>
    <x v="6"/>
    <x v="1"/>
    <x v="0"/>
    <x v="0"/>
    <x v="1"/>
    <x v="4"/>
    <x v="3"/>
    <x v="179"/>
    <m/>
    <n v="0.59"/>
    <m/>
    <n v="0.32"/>
    <m/>
    <n v="0.24"/>
    <n v="0.18"/>
    <m/>
    <m/>
    <n v="0.25"/>
    <m/>
  </r>
  <r>
    <x v="0"/>
    <x v="12"/>
    <x v="0"/>
    <x v="1"/>
    <x v="4"/>
    <x v="1"/>
    <x v="0"/>
    <x v="0"/>
    <x v="1"/>
    <x v="4"/>
    <x v="3"/>
    <x v="180"/>
    <m/>
    <n v="0.89"/>
    <m/>
    <n v="2.5"/>
    <m/>
    <n v="5.3"/>
    <n v="11"/>
    <m/>
    <m/>
    <n v="11.5"/>
    <m/>
  </r>
  <r>
    <x v="0"/>
    <x v="12"/>
    <x v="0"/>
    <x v="0"/>
    <x v="6"/>
    <x v="1"/>
    <x v="0"/>
    <x v="0"/>
    <x v="1"/>
    <x v="4"/>
    <x v="3"/>
    <x v="175"/>
    <m/>
    <n v="0.71"/>
    <m/>
    <n v="2.7"/>
    <m/>
    <n v="3.2"/>
    <n v="2.5"/>
    <m/>
    <m/>
    <m/>
    <m/>
  </r>
  <r>
    <x v="0"/>
    <x v="12"/>
    <x v="0"/>
    <x v="0"/>
    <x v="4"/>
    <x v="1"/>
    <x v="0"/>
    <x v="0"/>
    <x v="1"/>
    <x v="4"/>
    <x v="3"/>
    <x v="173"/>
    <m/>
    <n v="2.1"/>
    <m/>
    <n v="3.3"/>
    <m/>
    <n v="9.1999999999999993"/>
    <n v="10.4"/>
    <m/>
    <m/>
    <m/>
    <m/>
  </r>
  <r>
    <x v="0"/>
    <x v="12"/>
    <x v="0"/>
    <x v="0"/>
    <x v="0"/>
    <x v="1"/>
    <x v="0"/>
    <x v="0"/>
    <x v="1"/>
    <x v="4"/>
    <x v="3"/>
    <x v="172"/>
    <m/>
    <n v="6.1"/>
    <m/>
    <n v="9.5"/>
    <m/>
    <n v="10"/>
    <m/>
    <m/>
    <m/>
    <m/>
    <m/>
  </r>
  <r>
    <x v="0"/>
    <x v="12"/>
    <x v="0"/>
    <x v="4"/>
    <x v="0"/>
    <x v="1"/>
    <x v="0"/>
    <x v="0"/>
    <x v="1"/>
    <x v="4"/>
    <x v="3"/>
    <x v="181"/>
    <n v="8"/>
    <n v="9.6"/>
    <m/>
    <n v="16"/>
    <m/>
    <n v="21"/>
    <n v="20"/>
    <m/>
    <m/>
    <n v="24"/>
    <m/>
  </r>
  <r>
    <x v="0"/>
    <x v="13"/>
    <x v="1"/>
    <x v="0"/>
    <x v="0"/>
    <x v="1"/>
    <x v="0"/>
    <x v="0"/>
    <x v="0"/>
    <x v="5"/>
    <x v="3"/>
    <x v="182"/>
    <m/>
    <m/>
    <m/>
    <m/>
    <m/>
    <m/>
    <m/>
    <m/>
    <m/>
    <m/>
    <m/>
  </r>
  <r>
    <x v="0"/>
    <x v="0"/>
    <x v="1"/>
    <x v="0"/>
    <x v="0"/>
    <x v="0"/>
    <x v="0"/>
    <x v="0"/>
    <x v="0"/>
    <x v="3"/>
    <x v="3"/>
    <x v="183"/>
    <m/>
    <m/>
    <m/>
    <m/>
    <m/>
    <m/>
    <m/>
    <m/>
    <m/>
    <m/>
    <m/>
  </r>
  <r>
    <x v="1"/>
    <x v="1"/>
    <x v="1"/>
    <x v="0"/>
    <x v="0"/>
    <x v="1"/>
    <x v="1"/>
    <x v="1"/>
    <x v="0"/>
    <x v="3"/>
    <x v="3"/>
    <x v="184"/>
    <m/>
    <m/>
    <m/>
    <m/>
    <m/>
    <m/>
    <m/>
    <m/>
    <m/>
    <m/>
    <m/>
  </r>
  <r>
    <x v="1"/>
    <x v="1"/>
    <x v="1"/>
    <x v="0"/>
    <x v="1"/>
    <x v="1"/>
    <x v="1"/>
    <x v="1"/>
    <x v="0"/>
    <x v="3"/>
    <x v="3"/>
    <x v="185"/>
    <m/>
    <m/>
    <m/>
    <m/>
    <m/>
    <m/>
    <m/>
    <m/>
    <m/>
    <m/>
    <m/>
  </r>
  <r>
    <x v="0"/>
    <x v="2"/>
    <x v="1"/>
    <x v="0"/>
    <x v="0"/>
    <x v="1"/>
    <x v="1"/>
    <x v="5"/>
    <x v="1"/>
    <x v="4"/>
    <x v="3"/>
    <x v="186"/>
    <m/>
    <m/>
    <m/>
    <n v="11"/>
    <m/>
    <m/>
    <n v="75"/>
    <m/>
    <m/>
    <n v="0"/>
    <n v="0"/>
  </r>
  <r>
    <x v="4"/>
    <x v="14"/>
    <x v="1"/>
    <x v="0"/>
    <x v="0"/>
    <x v="1"/>
    <x v="0"/>
    <x v="0"/>
    <x v="1"/>
    <x v="4"/>
    <x v="3"/>
    <x v="187"/>
    <n v="4.2"/>
    <n v="6.2"/>
    <n v="7.5"/>
    <n v="10"/>
    <m/>
    <n v="13"/>
    <n v="19"/>
    <m/>
    <m/>
    <n v="45"/>
    <m/>
  </r>
  <r>
    <x v="7"/>
    <x v="15"/>
    <x v="1"/>
    <x v="0"/>
    <x v="0"/>
    <x v="7"/>
    <x v="0"/>
    <x v="0"/>
    <x v="1"/>
    <x v="4"/>
    <x v="3"/>
    <x v="188"/>
    <n v="0"/>
    <n v="0"/>
    <n v="0"/>
    <n v="10"/>
    <m/>
    <n v="17"/>
    <n v="50"/>
    <m/>
    <m/>
    <m/>
    <m/>
  </r>
  <r>
    <x v="1"/>
    <x v="16"/>
    <x v="1"/>
    <x v="0"/>
    <x v="1"/>
    <x v="1"/>
    <x v="0"/>
    <x v="0"/>
    <x v="1"/>
    <x v="4"/>
    <x v="3"/>
    <x v="189"/>
    <m/>
    <n v="0"/>
    <m/>
    <n v="0"/>
    <m/>
    <n v="1.46"/>
    <n v="1.46"/>
    <m/>
    <m/>
    <n v="1.63"/>
    <n v="0"/>
  </r>
  <r>
    <x v="1"/>
    <x v="16"/>
    <x v="1"/>
    <x v="0"/>
    <x v="7"/>
    <x v="1"/>
    <x v="0"/>
    <x v="0"/>
    <x v="1"/>
    <x v="4"/>
    <x v="3"/>
    <x v="190"/>
    <m/>
    <m/>
    <m/>
    <m/>
    <m/>
    <n v="0.63"/>
    <m/>
    <m/>
    <m/>
    <m/>
    <m/>
  </r>
  <r>
    <x v="0"/>
    <x v="3"/>
    <x v="2"/>
    <x v="0"/>
    <x v="0"/>
    <x v="1"/>
    <x v="1"/>
    <x v="5"/>
    <x v="1"/>
    <x v="4"/>
    <x v="3"/>
    <x v="191"/>
    <m/>
    <n v="4"/>
    <m/>
    <n v="16"/>
    <m/>
    <n v="58"/>
    <n v="75"/>
    <m/>
    <m/>
    <n v="90"/>
    <n v="94"/>
  </r>
  <r>
    <x v="6"/>
    <x v="17"/>
    <x v="2"/>
    <x v="0"/>
    <x v="8"/>
    <x v="1"/>
    <x v="0"/>
    <x v="0"/>
    <x v="1"/>
    <x v="4"/>
    <x v="3"/>
    <x v="192"/>
    <m/>
    <m/>
    <m/>
    <m/>
    <m/>
    <m/>
    <m/>
    <m/>
    <m/>
    <m/>
    <m/>
  </r>
  <r>
    <x v="6"/>
    <x v="18"/>
    <x v="2"/>
    <x v="0"/>
    <x v="8"/>
    <x v="1"/>
    <x v="0"/>
    <x v="0"/>
    <x v="1"/>
    <x v="4"/>
    <x v="3"/>
    <x v="192"/>
    <m/>
    <m/>
    <m/>
    <m/>
    <m/>
    <m/>
    <m/>
    <m/>
    <m/>
    <m/>
    <m/>
  </r>
  <r>
    <x v="6"/>
    <x v="19"/>
    <x v="2"/>
    <x v="0"/>
    <x v="8"/>
    <x v="1"/>
    <x v="0"/>
    <x v="0"/>
    <x v="1"/>
    <x v="4"/>
    <x v="3"/>
    <x v="192"/>
    <m/>
    <m/>
    <m/>
    <m/>
    <m/>
    <m/>
    <m/>
    <m/>
    <m/>
    <m/>
    <m/>
  </r>
  <r>
    <x v="6"/>
    <x v="20"/>
    <x v="2"/>
    <x v="0"/>
    <x v="8"/>
    <x v="1"/>
    <x v="0"/>
    <x v="0"/>
    <x v="1"/>
    <x v="4"/>
    <x v="3"/>
    <x v="192"/>
    <m/>
    <m/>
    <m/>
    <m/>
    <m/>
    <m/>
    <m/>
    <m/>
    <m/>
    <m/>
    <m/>
  </r>
  <r>
    <x v="6"/>
    <x v="21"/>
    <x v="2"/>
    <x v="0"/>
    <x v="8"/>
    <x v="1"/>
    <x v="0"/>
    <x v="0"/>
    <x v="1"/>
    <x v="4"/>
    <x v="3"/>
    <x v="192"/>
    <m/>
    <m/>
    <m/>
    <m/>
    <m/>
    <m/>
    <m/>
    <m/>
    <m/>
    <m/>
    <m/>
  </r>
  <r>
    <x v="0"/>
    <x v="22"/>
    <x v="2"/>
    <x v="0"/>
    <x v="0"/>
    <x v="8"/>
    <x v="1"/>
    <x v="5"/>
    <x v="1"/>
    <x v="4"/>
    <x v="3"/>
    <x v="193"/>
    <m/>
    <n v="9"/>
    <m/>
    <n v="16"/>
    <m/>
    <n v="21"/>
    <n v="32"/>
    <m/>
    <m/>
    <n v="0"/>
    <n v="0"/>
  </r>
  <r>
    <x v="0"/>
    <x v="22"/>
    <x v="2"/>
    <x v="0"/>
    <x v="0"/>
    <x v="8"/>
    <x v="1"/>
    <x v="4"/>
    <x v="1"/>
    <x v="4"/>
    <x v="3"/>
    <x v="194"/>
    <m/>
    <n v="1"/>
    <m/>
    <n v="11"/>
    <m/>
    <n v="7"/>
    <n v="3"/>
    <m/>
    <m/>
    <n v="0"/>
    <n v="0"/>
  </r>
  <r>
    <x v="0"/>
    <x v="22"/>
    <x v="2"/>
    <x v="0"/>
    <x v="0"/>
    <x v="8"/>
    <x v="3"/>
    <x v="5"/>
    <x v="1"/>
    <x v="4"/>
    <x v="3"/>
    <x v="195"/>
    <m/>
    <n v="9"/>
    <m/>
    <n v="28"/>
    <m/>
    <n v="79"/>
    <n v="148"/>
    <m/>
    <m/>
    <n v="0"/>
    <n v="0"/>
  </r>
  <r>
    <x v="0"/>
    <x v="22"/>
    <x v="2"/>
    <x v="0"/>
    <x v="0"/>
    <x v="8"/>
    <x v="3"/>
    <x v="4"/>
    <x v="1"/>
    <x v="4"/>
    <x v="3"/>
    <x v="196"/>
    <m/>
    <n v="0"/>
    <m/>
    <n v="1"/>
    <m/>
    <n v="0"/>
    <n v="1"/>
    <m/>
    <m/>
    <n v="0"/>
    <n v="0"/>
  </r>
  <r>
    <x v="1"/>
    <x v="23"/>
    <x v="3"/>
    <x v="4"/>
    <x v="0"/>
    <x v="1"/>
    <x v="0"/>
    <x v="0"/>
    <x v="1"/>
    <x v="4"/>
    <x v="3"/>
    <x v="197"/>
    <m/>
    <n v="31"/>
    <m/>
    <n v="64.400000000000006"/>
    <m/>
    <m/>
    <m/>
    <m/>
    <m/>
    <m/>
    <m/>
  </r>
  <r>
    <x v="1"/>
    <x v="23"/>
    <x v="3"/>
    <x v="4"/>
    <x v="0"/>
    <x v="1"/>
    <x v="0"/>
    <x v="0"/>
    <x v="1"/>
    <x v="4"/>
    <x v="3"/>
    <x v="197"/>
    <m/>
    <n v="27.490000000000002"/>
    <m/>
    <n v="56.1"/>
    <m/>
    <m/>
    <m/>
    <m/>
    <m/>
    <m/>
    <m/>
  </r>
  <r>
    <x v="1"/>
    <x v="24"/>
    <x v="3"/>
    <x v="0"/>
    <x v="0"/>
    <x v="1"/>
    <x v="0"/>
    <x v="0"/>
    <x v="1"/>
    <x v="4"/>
    <x v="3"/>
    <x v="198"/>
    <m/>
    <n v="8.76"/>
    <m/>
    <n v="31.25"/>
    <m/>
    <n v="81.150000000000006"/>
    <n v="82.65"/>
    <m/>
    <m/>
    <m/>
    <m/>
  </r>
  <r>
    <x v="1"/>
    <x v="24"/>
    <x v="3"/>
    <x v="0"/>
    <x v="0"/>
    <x v="1"/>
    <x v="0"/>
    <x v="0"/>
    <x v="1"/>
    <x v="4"/>
    <x v="3"/>
    <x v="198"/>
    <m/>
    <n v="5.6550000000000002"/>
    <m/>
    <n v="27.49"/>
    <m/>
    <n v="63.66"/>
    <m/>
    <m/>
    <m/>
    <m/>
    <m/>
  </r>
  <r>
    <x v="1"/>
    <x v="25"/>
    <x v="3"/>
    <x v="1"/>
    <x v="0"/>
    <x v="1"/>
    <x v="0"/>
    <x v="0"/>
    <x v="1"/>
    <x v="4"/>
    <x v="3"/>
    <x v="199"/>
    <m/>
    <n v="0"/>
    <m/>
    <n v="5.79"/>
    <m/>
    <n v="3.5649999999999999"/>
    <m/>
    <m/>
    <m/>
    <n v="0"/>
    <n v="0"/>
  </r>
  <r>
    <x v="1"/>
    <x v="25"/>
    <x v="3"/>
    <x v="1"/>
    <x v="0"/>
    <x v="1"/>
    <x v="0"/>
    <x v="0"/>
    <x v="1"/>
    <x v="4"/>
    <x v="3"/>
    <x v="199"/>
    <m/>
    <n v="0"/>
    <m/>
    <n v="6.86"/>
    <m/>
    <n v="0"/>
    <m/>
    <m/>
    <m/>
    <n v="0"/>
    <n v="0"/>
  </r>
  <r>
    <x v="1"/>
    <x v="26"/>
    <x v="3"/>
    <x v="4"/>
    <x v="2"/>
    <x v="1"/>
    <x v="0"/>
    <x v="0"/>
    <x v="1"/>
    <x v="4"/>
    <x v="3"/>
    <x v="200"/>
    <m/>
    <n v="6.04"/>
    <m/>
    <n v="5.9950000000000001"/>
    <m/>
    <m/>
    <m/>
    <m/>
    <m/>
    <m/>
    <m/>
  </r>
  <r>
    <x v="1"/>
    <x v="27"/>
    <x v="3"/>
    <x v="0"/>
    <x v="2"/>
    <x v="1"/>
    <x v="0"/>
    <x v="0"/>
    <x v="1"/>
    <x v="4"/>
    <x v="3"/>
    <x v="201"/>
    <m/>
    <n v="3.7"/>
    <m/>
    <n v="5.4499999999999993"/>
    <m/>
    <n v="6.6750000000000007"/>
    <n v="6.375"/>
    <m/>
    <m/>
    <m/>
    <m/>
  </r>
  <r>
    <x v="1"/>
    <x v="27"/>
    <x v="3"/>
    <x v="0"/>
    <x v="2"/>
    <x v="1"/>
    <x v="0"/>
    <x v="0"/>
    <x v="1"/>
    <x v="4"/>
    <x v="3"/>
    <x v="201"/>
    <m/>
    <n v="3.14"/>
    <m/>
    <n v="5.0549999999999997"/>
    <n v="4.9450000000000003"/>
    <n v="5.32"/>
    <m/>
    <m/>
    <m/>
    <m/>
    <m/>
  </r>
  <r>
    <x v="1"/>
    <x v="23"/>
    <x v="3"/>
    <x v="1"/>
    <x v="2"/>
    <x v="1"/>
    <x v="0"/>
    <x v="0"/>
    <x v="1"/>
    <x v="4"/>
    <x v="3"/>
    <x v="202"/>
    <m/>
    <n v="0"/>
    <m/>
    <n v="2.8099999999999996"/>
    <m/>
    <n v="2.83"/>
    <m/>
    <m/>
    <m/>
    <n v="0"/>
    <n v="0"/>
  </r>
  <r>
    <x v="0"/>
    <x v="33"/>
    <x v="0"/>
    <x v="0"/>
    <x v="0"/>
    <x v="0"/>
    <x v="0"/>
    <x v="0"/>
    <x v="0"/>
    <x v="0"/>
    <x v="4"/>
    <x v="203"/>
    <m/>
    <n v="13"/>
    <m/>
    <n v="24"/>
    <m/>
    <n v="30"/>
    <n v="31"/>
    <m/>
    <m/>
    <m/>
    <m/>
  </r>
  <r>
    <x v="0"/>
    <x v="33"/>
    <x v="0"/>
    <x v="0"/>
    <x v="0"/>
    <x v="0"/>
    <x v="0"/>
    <x v="0"/>
    <x v="0"/>
    <x v="1"/>
    <x v="4"/>
    <x v="204"/>
    <m/>
    <n v="10"/>
    <m/>
    <n v="30"/>
    <m/>
    <n v="32"/>
    <n v="37"/>
    <m/>
    <m/>
    <m/>
    <m/>
  </r>
  <r>
    <x v="0"/>
    <x v="33"/>
    <x v="0"/>
    <x v="0"/>
    <x v="0"/>
    <x v="0"/>
    <x v="0"/>
    <x v="0"/>
    <x v="0"/>
    <x v="2"/>
    <x v="4"/>
    <x v="205"/>
    <m/>
    <n v="7.1"/>
    <m/>
    <n v="16"/>
    <m/>
    <n v="28"/>
    <n v="30"/>
    <m/>
    <m/>
    <m/>
    <m/>
  </r>
  <r>
    <x v="0"/>
    <x v="33"/>
    <x v="0"/>
    <x v="0"/>
    <x v="0"/>
    <x v="0"/>
    <x v="0"/>
    <x v="0"/>
    <x v="0"/>
    <x v="3"/>
    <x v="4"/>
    <x v="206"/>
    <m/>
    <n v="3.6"/>
    <m/>
    <n v="5.3"/>
    <m/>
    <n v="7.4"/>
    <n v="9.5"/>
    <m/>
    <m/>
    <m/>
    <m/>
  </r>
  <r>
    <x v="1"/>
    <x v="33"/>
    <x v="0"/>
    <x v="0"/>
    <x v="1"/>
    <x v="1"/>
    <x v="1"/>
    <x v="1"/>
    <x v="0"/>
    <x v="3"/>
    <x v="4"/>
    <x v="207"/>
    <m/>
    <m/>
    <m/>
    <m/>
    <m/>
    <m/>
    <m/>
    <m/>
    <m/>
    <m/>
    <m/>
  </r>
  <r>
    <x v="0"/>
    <x v="33"/>
    <x v="0"/>
    <x v="0"/>
    <x v="0"/>
    <x v="1"/>
    <x v="1"/>
    <x v="2"/>
    <x v="1"/>
    <x v="4"/>
    <x v="4"/>
    <x v="208"/>
    <n v="0"/>
    <n v="0"/>
    <n v="0"/>
    <n v="5.5"/>
    <m/>
    <n v="5"/>
    <n v="7"/>
    <m/>
    <m/>
    <n v="9"/>
    <n v="10"/>
  </r>
  <r>
    <x v="0"/>
    <x v="33"/>
    <x v="0"/>
    <x v="0"/>
    <x v="0"/>
    <x v="1"/>
    <x v="1"/>
    <x v="3"/>
    <x v="1"/>
    <x v="4"/>
    <x v="4"/>
    <x v="209"/>
    <n v="0"/>
    <n v="4.5"/>
    <n v="0"/>
    <n v="5"/>
    <m/>
    <n v="6.5"/>
    <n v="7.5"/>
    <m/>
    <m/>
    <n v="8"/>
    <n v="11"/>
  </r>
  <r>
    <x v="0"/>
    <x v="33"/>
    <x v="0"/>
    <x v="0"/>
    <x v="0"/>
    <x v="1"/>
    <x v="2"/>
    <x v="4"/>
    <x v="1"/>
    <x v="4"/>
    <x v="4"/>
    <x v="210"/>
    <n v="0"/>
    <n v="0"/>
    <n v="0"/>
    <n v="4"/>
    <m/>
    <n v="6.5"/>
    <n v="7"/>
    <m/>
    <m/>
    <n v="0"/>
    <n v="0"/>
  </r>
  <r>
    <x v="0"/>
    <x v="33"/>
    <x v="0"/>
    <x v="0"/>
    <x v="0"/>
    <x v="1"/>
    <x v="1"/>
    <x v="4"/>
    <x v="1"/>
    <x v="4"/>
    <x v="4"/>
    <x v="211"/>
    <n v="0"/>
    <n v="4.5"/>
    <n v="0"/>
    <n v="11.5"/>
    <m/>
    <n v="12"/>
    <n v="13.5"/>
    <m/>
    <m/>
    <m/>
    <n v="20"/>
  </r>
  <r>
    <x v="0"/>
    <x v="33"/>
    <x v="0"/>
    <x v="0"/>
    <x v="0"/>
    <x v="1"/>
    <x v="2"/>
    <x v="5"/>
    <x v="1"/>
    <x v="4"/>
    <x v="4"/>
    <x v="212"/>
    <n v="0"/>
    <n v="0"/>
    <n v="0"/>
    <n v="7"/>
    <m/>
    <n v="9.5"/>
    <n v="11"/>
    <m/>
    <m/>
    <n v="0"/>
    <n v="0"/>
  </r>
  <r>
    <x v="0"/>
    <x v="33"/>
    <x v="0"/>
    <x v="0"/>
    <x v="0"/>
    <x v="1"/>
    <x v="1"/>
    <x v="5"/>
    <x v="1"/>
    <x v="4"/>
    <x v="4"/>
    <x v="213"/>
    <n v="0"/>
    <n v="3.5"/>
    <n v="0"/>
    <n v="26.75"/>
    <m/>
    <n v="54.5"/>
    <n v="63.5"/>
    <m/>
    <m/>
    <n v="86"/>
    <n v="194"/>
  </r>
  <r>
    <x v="1"/>
    <x v="4"/>
    <x v="0"/>
    <x v="0"/>
    <x v="2"/>
    <x v="1"/>
    <x v="1"/>
    <x v="5"/>
    <x v="1"/>
    <x v="4"/>
    <x v="4"/>
    <x v="214"/>
    <m/>
    <m/>
    <m/>
    <m/>
    <m/>
    <m/>
    <m/>
    <m/>
    <m/>
    <m/>
    <m/>
  </r>
  <r>
    <x v="1"/>
    <x v="4"/>
    <x v="0"/>
    <x v="0"/>
    <x v="3"/>
    <x v="1"/>
    <x v="1"/>
    <x v="6"/>
    <x v="1"/>
    <x v="4"/>
    <x v="4"/>
    <x v="215"/>
    <m/>
    <m/>
    <m/>
    <m/>
    <m/>
    <m/>
    <m/>
    <m/>
    <m/>
    <m/>
    <m/>
  </r>
  <r>
    <x v="0"/>
    <x v="5"/>
    <x v="0"/>
    <x v="0"/>
    <x v="0"/>
    <x v="2"/>
    <x v="0"/>
    <x v="0"/>
    <x v="1"/>
    <x v="4"/>
    <x v="4"/>
    <x v="216"/>
    <m/>
    <m/>
    <n v="2.6"/>
    <n v="2.4"/>
    <m/>
    <m/>
    <m/>
    <m/>
    <m/>
    <m/>
    <m/>
  </r>
  <r>
    <x v="0"/>
    <x v="1"/>
    <x v="0"/>
    <x v="0"/>
    <x v="0"/>
    <x v="3"/>
    <x v="0"/>
    <x v="0"/>
    <x v="1"/>
    <x v="4"/>
    <x v="4"/>
    <x v="217"/>
    <m/>
    <m/>
    <n v="5.75"/>
    <n v="5.55"/>
    <m/>
    <m/>
    <m/>
    <m/>
    <m/>
    <m/>
    <m/>
  </r>
  <r>
    <x v="0"/>
    <x v="34"/>
    <x v="0"/>
    <x v="0"/>
    <x v="0"/>
    <x v="4"/>
    <x v="0"/>
    <x v="0"/>
    <x v="1"/>
    <x v="4"/>
    <x v="4"/>
    <x v="218"/>
    <m/>
    <m/>
    <n v="6.2"/>
    <n v="6"/>
    <m/>
    <m/>
    <m/>
    <m/>
    <m/>
    <m/>
    <m/>
  </r>
  <r>
    <x v="0"/>
    <x v="35"/>
    <x v="0"/>
    <x v="0"/>
    <x v="0"/>
    <x v="5"/>
    <x v="0"/>
    <x v="0"/>
    <x v="1"/>
    <x v="4"/>
    <x v="4"/>
    <x v="219"/>
    <m/>
    <m/>
    <n v="8.35"/>
    <n v="7.95"/>
    <m/>
    <m/>
    <m/>
    <m/>
    <m/>
    <m/>
    <m/>
  </r>
  <r>
    <x v="0"/>
    <x v="36"/>
    <x v="0"/>
    <x v="0"/>
    <x v="0"/>
    <x v="6"/>
    <x v="0"/>
    <x v="0"/>
    <x v="1"/>
    <x v="4"/>
    <x v="4"/>
    <x v="220"/>
    <m/>
    <m/>
    <n v="9"/>
    <n v="9.1999999999999993"/>
    <m/>
    <m/>
    <m/>
    <m/>
    <m/>
    <m/>
    <m/>
  </r>
  <r>
    <x v="0"/>
    <x v="33"/>
    <x v="0"/>
    <x v="0"/>
    <x v="0"/>
    <x v="1"/>
    <x v="3"/>
    <x v="5"/>
    <x v="1"/>
    <x v="4"/>
    <x v="4"/>
    <x v="221"/>
    <n v="0"/>
    <n v="7.5"/>
    <n v="0"/>
    <n v="19.5"/>
    <m/>
    <n v="56"/>
    <n v="97.5"/>
    <m/>
    <m/>
    <n v="178"/>
    <n v="279"/>
  </r>
  <r>
    <x v="2"/>
    <x v="7"/>
    <x v="0"/>
    <x v="0"/>
    <x v="0"/>
    <x v="1"/>
    <x v="0"/>
    <x v="0"/>
    <x v="1"/>
    <x v="4"/>
    <x v="4"/>
    <x v="222"/>
    <m/>
    <m/>
    <m/>
    <m/>
    <m/>
    <m/>
    <m/>
    <m/>
    <m/>
    <m/>
    <m/>
  </r>
  <r>
    <x v="3"/>
    <x v="8"/>
    <x v="0"/>
    <x v="0"/>
    <x v="0"/>
    <x v="1"/>
    <x v="0"/>
    <x v="0"/>
    <x v="1"/>
    <x v="4"/>
    <x v="4"/>
    <x v="222"/>
    <m/>
    <m/>
    <m/>
    <m/>
    <m/>
    <m/>
    <m/>
    <m/>
    <m/>
    <m/>
    <m/>
  </r>
  <r>
    <x v="1"/>
    <x v="9"/>
    <x v="0"/>
    <x v="0"/>
    <x v="0"/>
    <x v="1"/>
    <x v="0"/>
    <x v="0"/>
    <x v="1"/>
    <x v="4"/>
    <x v="4"/>
    <x v="222"/>
    <m/>
    <m/>
    <m/>
    <m/>
    <m/>
    <m/>
    <m/>
    <m/>
    <m/>
    <m/>
    <m/>
  </r>
  <r>
    <x v="1"/>
    <x v="9"/>
    <x v="0"/>
    <x v="0"/>
    <x v="4"/>
    <x v="1"/>
    <x v="0"/>
    <x v="0"/>
    <x v="1"/>
    <x v="4"/>
    <x v="4"/>
    <x v="223"/>
    <m/>
    <m/>
    <m/>
    <m/>
    <m/>
    <m/>
    <m/>
    <m/>
    <m/>
    <m/>
    <m/>
  </r>
  <r>
    <x v="1"/>
    <x v="9"/>
    <x v="0"/>
    <x v="0"/>
    <x v="5"/>
    <x v="1"/>
    <x v="0"/>
    <x v="0"/>
    <x v="1"/>
    <x v="4"/>
    <x v="4"/>
    <x v="224"/>
    <m/>
    <m/>
    <m/>
    <m/>
    <m/>
    <m/>
    <m/>
    <m/>
    <m/>
    <m/>
    <m/>
  </r>
  <r>
    <x v="1"/>
    <x v="10"/>
    <x v="0"/>
    <x v="0"/>
    <x v="6"/>
    <x v="1"/>
    <x v="0"/>
    <x v="0"/>
    <x v="1"/>
    <x v="4"/>
    <x v="4"/>
    <x v="225"/>
    <m/>
    <m/>
    <m/>
    <m/>
    <m/>
    <m/>
    <m/>
    <m/>
    <m/>
    <m/>
    <m/>
  </r>
  <r>
    <x v="1"/>
    <x v="37"/>
    <x v="0"/>
    <x v="0"/>
    <x v="1"/>
    <x v="1"/>
    <x v="0"/>
    <x v="0"/>
    <x v="1"/>
    <x v="4"/>
    <x v="4"/>
    <x v="226"/>
    <n v="0"/>
    <m/>
    <n v="0"/>
    <m/>
    <m/>
    <m/>
    <m/>
    <m/>
    <m/>
    <m/>
    <m/>
  </r>
  <r>
    <x v="1"/>
    <x v="11"/>
    <x v="0"/>
    <x v="1"/>
    <x v="1"/>
    <x v="1"/>
    <x v="0"/>
    <x v="0"/>
    <x v="1"/>
    <x v="4"/>
    <x v="4"/>
    <x v="227"/>
    <m/>
    <m/>
    <m/>
    <m/>
    <m/>
    <m/>
    <m/>
    <m/>
    <m/>
    <m/>
    <m/>
  </r>
  <r>
    <x v="1"/>
    <x v="11"/>
    <x v="0"/>
    <x v="2"/>
    <x v="1"/>
    <x v="1"/>
    <x v="0"/>
    <x v="0"/>
    <x v="1"/>
    <x v="4"/>
    <x v="4"/>
    <x v="228"/>
    <m/>
    <m/>
    <m/>
    <m/>
    <m/>
    <m/>
    <m/>
    <m/>
    <m/>
    <m/>
    <m/>
  </r>
  <r>
    <x v="0"/>
    <x v="12"/>
    <x v="0"/>
    <x v="3"/>
    <x v="6"/>
    <x v="1"/>
    <x v="0"/>
    <x v="0"/>
    <x v="1"/>
    <x v="4"/>
    <x v="4"/>
    <x v="229"/>
    <m/>
    <n v="0.63"/>
    <m/>
    <n v="0.31"/>
    <m/>
    <n v="1.61"/>
    <n v="1.25"/>
    <m/>
    <m/>
    <n v="1.18"/>
    <m/>
  </r>
  <r>
    <x v="0"/>
    <x v="12"/>
    <x v="0"/>
    <x v="1"/>
    <x v="4"/>
    <x v="1"/>
    <x v="0"/>
    <x v="0"/>
    <x v="1"/>
    <x v="4"/>
    <x v="4"/>
    <x v="230"/>
    <m/>
    <n v="2.1"/>
    <m/>
    <n v="1.3"/>
    <m/>
    <n v="2.2999999999999998"/>
    <n v="4.7"/>
    <m/>
    <m/>
    <n v="5.0999999999999996"/>
    <m/>
  </r>
  <r>
    <x v="0"/>
    <x v="12"/>
    <x v="0"/>
    <x v="0"/>
    <x v="6"/>
    <x v="1"/>
    <x v="0"/>
    <x v="0"/>
    <x v="1"/>
    <x v="4"/>
    <x v="4"/>
    <x v="225"/>
    <m/>
    <n v="0.96"/>
    <m/>
    <n v="0.85"/>
    <m/>
    <n v="1.8"/>
    <n v="1.5"/>
    <m/>
    <m/>
    <m/>
    <m/>
  </r>
  <r>
    <x v="0"/>
    <x v="12"/>
    <x v="0"/>
    <x v="0"/>
    <x v="4"/>
    <x v="1"/>
    <x v="0"/>
    <x v="0"/>
    <x v="1"/>
    <x v="4"/>
    <x v="4"/>
    <x v="223"/>
    <m/>
    <n v="2"/>
    <m/>
    <n v="1.9"/>
    <m/>
    <n v="4.3"/>
    <n v="4.9000000000000004"/>
    <m/>
    <m/>
    <m/>
    <m/>
  </r>
  <r>
    <x v="0"/>
    <x v="12"/>
    <x v="0"/>
    <x v="0"/>
    <x v="0"/>
    <x v="1"/>
    <x v="0"/>
    <x v="0"/>
    <x v="1"/>
    <x v="4"/>
    <x v="4"/>
    <x v="222"/>
    <m/>
    <n v="4.7"/>
    <m/>
    <n v="6.5"/>
    <m/>
    <n v="8.8000000000000007"/>
    <m/>
    <m/>
    <m/>
    <m/>
    <m/>
  </r>
  <r>
    <x v="0"/>
    <x v="12"/>
    <x v="0"/>
    <x v="4"/>
    <x v="0"/>
    <x v="1"/>
    <x v="0"/>
    <x v="0"/>
    <x v="1"/>
    <x v="4"/>
    <x v="4"/>
    <x v="231"/>
    <n v="5.8"/>
    <n v="6.6"/>
    <m/>
    <n v="10.9"/>
    <m/>
    <n v="12.6"/>
    <n v="11.7"/>
    <m/>
    <m/>
    <n v="13"/>
    <m/>
  </r>
  <r>
    <x v="0"/>
    <x v="13"/>
    <x v="1"/>
    <x v="0"/>
    <x v="0"/>
    <x v="1"/>
    <x v="0"/>
    <x v="0"/>
    <x v="0"/>
    <x v="5"/>
    <x v="4"/>
    <x v="232"/>
    <m/>
    <n v="22"/>
    <m/>
    <n v="22"/>
    <m/>
    <n v="39"/>
    <n v="0.4"/>
    <m/>
    <m/>
    <m/>
    <m/>
  </r>
  <r>
    <x v="0"/>
    <x v="0"/>
    <x v="1"/>
    <x v="0"/>
    <x v="0"/>
    <x v="0"/>
    <x v="0"/>
    <x v="0"/>
    <x v="0"/>
    <x v="3"/>
    <x v="4"/>
    <x v="233"/>
    <m/>
    <n v="4.8"/>
    <m/>
    <n v="17"/>
    <m/>
    <n v="27"/>
    <n v="65"/>
    <m/>
    <m/>
    <m/>
    <m/>
  </r>
  <r>
    <x v="0"/>
    <x v="38"/>
    <x v="1"/>
    <x v="0"/>
    <x v="0"/>
    <x v="1"/>
    <x v="1"/>
    <x v="1"/>
    <x v="0"/>
    <x v="3"/>
    <x v="4"/>
    <x v="234"/>
    <m/>
    <n v="6.5"/>
    <m/>
    <n v="32"/>
    <m/>
    <n v="74"/>
    <n v="197"/>
    <m/>
    <m/>
    <m/>
    <m/>
  </r>
  <r>
    <x v="1"/>
    <x v="1"/>
    <x v="1"/>
    <x v="0"/>
    <x v="1"/>
    <x v="1"/>
    <x v="1"/>
    <x v="1"/>
    <x v="0"/>
    <x v="3"/>
    <x v="4"/>
    <x v="235"/>
    <m/>
    <m/>
    <m/>
    <m/>
    <m/>
    <m/>
    <m/>
    <m/>
    <m/>
    <m/>
    <m/>
  </r>
  <r>
    <x v="0"/>
    <x v="33"/>
    <x v="1"/>
    <x v="0"/>
    <x v="0"/>
    <x v="1"/>
    <x v="1"/>
    <x v="5"/>
    <x v="1"/>
    <x v="4"/>
    <x v="4"/>
    <x v="236"/>
    <n v="0"/>
    <n v="7.5"/>
    <n v="0"/>
    <n v="9.5"/>
    <m/>
    <n v="21.5"/>
    <n v="37.5"/>
    <m/>
    <m/>
    <n v="0"/>
    <n v="0"/>
  </r>
  <r>
    <x v="4"/>
    <x v="33"/>
    <x v="1"/>
    <x v="0"/>
    <x v="0"/>
    <x v="1"/>
    <x v="0"/>
    <x v="0"/>
    <x v="1"/>
    <x v="4"/>
    <x v="4"/>
    <x v="237"/>
    <n v="3.4"/>
    <n v="4.5999999999999996"/>
    <n v="5.8"/>
    <n v="6.9"/>
    <m/>
    <n v="8"/>
    <n v="10"/>
    <m/>
    <m/>
    <m/>
    <m/>
  </r>
  <r>
    <x v="5"/>
    <x v="39"/>
    <x v="1"/>
    <x v="0"/>
    <x v="0"/>
    <x v="7"/>
    <x v="0"/>
    <x v="0"/>
    <x v="1"/>
    <x v="4"/>
    <x v="4"/>
    <x v="238"/>
    <n v="2.2000000000000002"/>
    <n v="2.1"/>
    <n v="3.4"/>
    <n v="6.7"/>
    <m/>
    <n v="7.5"/>
    <n v="12"/>
    <m/>
    <m/>
    <m/>
    <m/>
  </r>
  <r>
    <x v="1"/>
    <x v="37"/>
    <x v="1"/>
    <x v="0"/>
    <x v="1"/>
    <x v="1"/>
    <x v="0"/>
    <x v="0"/>
    <x v="1"/>
    <x v="4"/>
    <x v="4"/>
    <x v="239"/>
    <n v="0"/>
    <m/>
    <n v="0"/>
    <m/>
    <m/>
    <m/>
    <m/>
    <m/>
    <m/>
    <m/>
    <m/>
  </r>
  <r>
    <x v="1"/>
    <x v="33"/>
    <x v="1"/>
    <x v="0"/>
    <x v="7"/>
    <x v="1"/>
    <x v="0"/>
    <x v="0"/>
    <x v="1"/>
    <x v="4"/>
    <x v="4"/>
    <x v="240"/>
    <m/>
    <m/>
    <m/>
    <m/>
    <m/>
    <m/>
    <m/>
    <m/>
    <m/>
    <m/>
    <m/>
  </r>
  <r>
    <x v="0"/>
    <x v="33"/>
    <x v="2"/>
    <x v="0"/>
    <x v="0"/>
    <x v="1"/>
    <x v="1"/>
    <x v="5"/>
    <x v="1"/>
    <x v="4"/>
    <x v="4"/>
    <x v="241"/>
    <n v="0"/>
    <n v="3"/>
    <n v="0"/>
    <n v="14.5"/>
    <m/>
    <n v="54.5"/>
    <n v="61.5"/>
    <m/>
    <m/>
    <n v="73"/>
    <n v="81"/>
  </r>
  <r>
    <x v="6"/>
    <x v="17"/>
    <x v="2"/>
    <x v="0"/>
    <x v="8"/>
    <x v="1"/>
    <x v="0"/>
    <x v="0"/>
    <x v="1"/>
    <x v="4"/>
    <x v="4"/>
    <x v="242"/>
    <n v="0"/>
    <m/>
    <m/>
    <m/>
    <m/>
    <m/>
    <m/>
    <m/>
    <m/>
    <m/>
    <m/>
  </r>
  <r>
    <x v="6"/>
    <x v="18"/>
    <x v="2"/>
    <x v="0"/>
    <x v="8"/>
    <x v="1"/>
    <x v="0"/>
    <x v="0"/>
    <x v="1"/>
    <x v="4"/>
    <x v="4"/>
    <x v="242"/>
    <n v="0"/>
    <m/>
    <m/>
    <m/>
    <m/>
    <m/>
    <m/>
    <m/>
    <m/>
    <m/>
    <m/>
  </r>
  <r>
    <x v="6"/>
    <x v="19"/>
    <x v="2"/>
    <x v="0"/>
    <x v="8"/>
    <x v="1"/>
    <x v="0"/>
    <x v="0"/>
    <x v="1"/>
    <x v="4"/>
    <x v="4"/>
    <x v="242"/>
    <n v="0"/>
    <m/>
    <m/>
    <m/>
    <m/>
    <m/>
    <m/>
    <m/>
    <m/>
    <m/>
    <m/>
  </r>
  <r>
    <x v="6"/>
    <x v="20"/>
    <x v="2"/>
    <x v="0"/>
    <x v="8"/>
    <x v="1"/>
    <x v="0"/>
    <x v="0"/>
    <x v="1"/>
    <x v="4"/>
    <x v="4"/>
    <x v="242"/>
    <n v="0"/>
    <m/>
    <m/>
    <m/>
    <m/>
    <m/>
    <m/>
    <m/>
    <m/>
    <m/>
    <m/>
  </r>
  <r>
    <x v="6"/>
    <x v="21"/>
    <x v="2"/>
    <x v="0"/>
    <x v="8"/>
    <x v="1"/>
    <x v="0"/>
    <x v="0"/>
    <x v="1"/>
    <x v="4"/>
    <x v="4"/>
    <x v="242"/>
    <n v="0"/>
    <m/>
    <m/>
    <m/>
    <m/>
    <m/>
    <m/>
    <m/>
    <m/>
    <m/>
    <m/>
  </r>
  <r>
    <x v="0"/>
    <x v="33"/>
    <x v="2"/>
    <x v="0"/>
    <x v="0"/>
    <x v="8"/>
    <x v="1"/>
    <x v="5"/>
    <x v="1"/>
    <x v="4"/>
    <x v="4"/>
    <x v="243"/>
    <n v="0"/>
    <n v="7.5"/>
    <n v="0"/>
    <n v="16"/>
    <m/>
    <n v="18"/>
    <n v="38.5"/>
    <m/>
    <m/>
    <n v="0"/>
    <n v="0"/>
  </r>
  <r>
    <x v="0"/>
    <x v="33"/>
    <x v="2"/>
    <x v="0"/>
    <x v="0"/>
    <x v="8"/>
    <x v="1"/>
    <x v="4"/>
    <x v="1"/>
    <x v="4"/>
    <x v="4"/>
    <x v="244"/>
    <n v="0"/>
    <n v="7"/>
    <n v="0"/>
    <n v="10.5"/>
    <m/>
    <n v="10.5"/>
    <n v="16"/>
    <m/>
    <m/>
    <n v="0"/>
    <n v="0"/>
  </r>
  <r>
    <x v="0"/>
    <x v="33"/>
    <x v="2"/>
    <x v="0"/>
    <x v="0"/>
    <x v="8"/>
    <x v="3"/>
    <x v="5"/>
    <x v="1"/>
    <x v="4"/>
    <x v="4"/>
    <x v="245"/>
    <n v="0"/>
    <n v="10"/>
    <n v="0"/>
    <n v="26.5"/>
    <m/>
    <n v="78"/>
    <n v="156.5"/>
    <m/>
    <m/>
    <n v="0"/>
    <n v="0"/>
  </r>
  <r>
    <x v="0"/>
    <x v="33"/>
    <x v="2"/>
    <x v="0"/>
    <x v="0"/>
    <x v="8"/>
    <x v="3"/>
    <x v="4"/>
    <x v="1"/>
    <x v="4"/>
    <x v="4"/>
    <x v="246"/>
    <n v="0"/>
    <n v="10.5"/>
    <n v="0"/>
    <n v="23.5"/>
    <m/>
    <n v="45.5"/>
    <n v="54.5"/>
    <m/>
    <m/>
    <n v="0"/>
    <n v="0"/>
  </r>
  <r>
    <x v="1"/>
    <x v="23"/>
    <x v="3"/>
    <x v="4"/>
    <x v="0"/>
    <x v="1"/>
    <x v="0"/>
    <x v="0"/>
    <x v="1"/>
    <x v="4"/>
    <x v="4"/>
    <x v="247"/>
    <m/>
    <n v="14.55"/>
    <m/>
    <n v="23.1"/>
    <m/>
    <m/>
    <m/>
    <m/>
    <m/>
    <m/>
    <m/>
  </r>
  <r>
    <x v="1"/>
    <x v="23"/>
    <x v="3"/>
    <x v="4"/>
    <x v="0"/>
    <x v="1"/>
    <x v="0"/>
    <x v="0"/>
    <x v="1"/>
    <x v="4"/>
    <x v="4"/>
    <x v="247"/>
    <m/>
    <n v="15.015000000000001"/>
    <m/>
    <n v="21.734999999999999"/>
    <m/>
    <m/>
    <m/>
    <m/>
    <m/>
    <m/>
    <m/>
  </r>
  <r>
    <x v="1"/>
    <x v="24"/>
    <x v="3"/>
    <x v="0"/>
    <x v="0"/>
    <x v="1"/>
    <x v="0"/>
    <x v="0"/>
    <x v="1"/>
    <x v="4"/>
    <x v="4"/>
    <x v="248"/>
    <m/>
    <n v="6.46"/>
    <m/>
    <n v="16.95"/>
    <m/>
    <n v="32.9"/>
    <n v="38.799999999999997"/>
    <m/>
    <m/>
    <m/>
    <m/>
  </r>
  <r>
    <x v="1"/>
    <x v="24"/>
    <x v="3"/>
    <x v="0"/>
    <x v="0"/>
    <x v="1"/>
    <x v="0"/>
    <x v="0"/>
    <x v="1"/>
    <x v="4"/>
    <x v="4"/>
    <x v="248"/>
    <m/>
    <n v="9.6849999999999987"/>
    <m/>
    <n v="13.414999999999999"/>
    <m/>
    <n v="25.009999999999998"/>
    <m/>
    <m/>
    <m/>
    <m/>
    <m/>
  </r>
  <r>
    <x v="1"/>
    <x v="25"/>
    <x v="3"/>
    <x v="1"/>
    <x v="0"/>
    <x v="1"/>
    <x v="0"/>
    <x v="0"/>
    <x v="1"/>
    <x v="4"/>
    <x v="4"/>
    <x v="249"/>
    <n v="0"/>
    <n v="0"/>
    <n v="0"/>
    <n v="6.96"/>
    <m/>
    <n v="1.49"/>
    <n v="0"/>
    <m/>
    <m/>
    <n v="0"/>
    <n v="0"/>
  </r>
  <r>
    <x v="1"/>
    <x v="25"/>
    <x v="3"/>
    <x v="1"/>
    <x v="0"/>
    <x v="1"/>
    <x v="0"/>
    <x v="0"/>
    <x v="1"/>
    <x v="4"/>
    <x v="4"/>
    <x v="249"/>
    <n v="0"/>
    <n v="0"/>
    <n v="0"/>
    <n v="4.4800000000000004"/>
    <m/>
    <n v="0"/>
    <n v="0"/>
    <m/>
    <m/>
    <n v="0"/>
    <n v="0"/>
  </r>
  <r>
    <x v="1"/>
    <x v="26"/>
    <x v="3"/>
    <x v="4"/>
    <x v="2"/>
    <x v="1"/>
    <x v="0"/>
    <x v="0"/>
    <x v="1"/>
    <x v="4"/>
    <x v="4"/>
    <x v="250"/>
    <m/>
    <m/>
    <m/>
    <m/>
    <m/>
    <m/>
    <m/>
    <m/>
    <m/>
    <m/>
    <m/>
  </r>
  <r>
    <x v="1"/>
    <x v="27"/>
    <x v="3"/>
    <x v="0"/>
    <x v="2"/>
    <x v="1"/>
    <x v="0"/>
    <x v="0"/>
    <x v="1"/>
    <x v="4"/>
    <x v="4"/>
    <x v="251"/>
    <m/>
    <n v="1.1749999999999998"/>
    <m/>
    <n v="0.56000000000000005"/>
    <m/>
    <n v="2.0150000000000001"/>
    <n v="2.73"/>
    <m/>
    <m/>
    <m/>
    <m/>
  </r>
  <r>
    <x v="1"/>
    <x v="27"/>
    <x v="3"/>
    <x v="0"/>
    <x v="2"/>
    <x v="1"/>
    <x v="0"/>
    <x v="0"/>
    <x v="1"/>
    <x v="4"/>
    <x v="4"/>
    <x v="251"/>
    <m/>
    <n v="0.98499999999999999"/>
    <m/>
    <n v="1.355"/>
    <n v="1.3900000000000001"/>
    <n v="0.75"/>
    <m/>
    <m/>
    <m/>
    <m/>
    <m/>
  </r>
  <r>
    <x v="1"/>
    <x v="23"/>
    <x v="3"/>
    <x v="1"/>
    <x v="2"/>
    <x v="1"/>
    <x v="0"/>
    <x v="0"/>
    <x v="1"/>
    <x v="4"/>
    <x v="4"/>
    <x v="252"/>
    <n v="0"/>
    <n v="1.38"/>
    <n v="0"/>
    <n v="1.375"/>
    <m/>
    <n v="4.34"/>
    <n v="0"/>
    <m/>
    <m/>
    <n v="0"/>
    <n v="0"/>
  </r>
  <r>
    <x v="6"/>
    <x v="28"/>
    <x v="3"/>
    <x v="0"/>
    <x v="8"/>
    <x v="1"/>
    <x v="0"/>
    <x v="0"/>
    <x v="1"/>
    <x v="4"/>
    <x v="4"/>
    <x v="253"/>
    <m/>
    <m/>
    <m/>
    <m/>
    <m/>
    <m/>
    <m/>
    <m/>
    <m/>
    <m/>
    <m/>
  </r>
  <r>
    <x v="6"/>
    <x v="29"/>
    <x v="3"/>
    <x v="0"/>
    <x v="8"/>
    <x v="1"/>
    <x v="0"/>
    <x v="0"/>
    <x v="1"/>
    <x v="4"/>
    <x v="4"/>
    <x v="253"/>
    <m/>
    <m/>
    <m/>
    <m/>
    <m/>
    <m/>
    <m/>
    <m/>
    <m/>
    <m/>
    <m/>
  </r>
  <r>
    <x v="6"/>
    <x v="30"/>
    <x v="3"/>
    <x v="0"/>
    <x v="8"/>
    <x v="1"/>
    <x v="0"/>
    <x v="0"/>
    <x v="1"/>
    <x v="4"/>
    <x v="4"/>
    <x v="253"/>
    <m/>
    <m/>
    <m/>
    <m/>
    <m/>
    <m/>
    <m/>
    <m/>
    <m/>
    <m/>
    <m/>
  </r>
  <r>
    <x v="6"/>
    <x v="31"/>
    <x v="3"/>
    <x v="0"/>
    <x v="8"/>
    <x v="1"/>
    <x v="0"/>
    <x v="0"/>
    <x v="1"/>
    <x v="4"/>
    <x v="4"/>
    <x v="253"/>
    <m/>
    <m/>
    <m/>
    <m/>
    <m/>
    <m/>
    <m/>
    <m/>
    <m/>
    <m/>
    <m/>
  </r>
  <r>
    <x v="6"/>
    <x v="32"/>
    <x v="3"/>
    <x v="0"/>
    <x v="8"/>
    <x v="1"/>
    <x v="0"/>
    <x v="0"/>
    <x v="1"/>
    <x v="4"/>
    <x v="4"/>
    <x v="253"/>
    <m/>
    <m/>
    <m/>
    <m/>
    <m/>
    <m/>
    <m/>
    <m/>
    <m/>
    <m/>
    <m/>
  </r>
  <r>
    <x v="0"/>
    <x v="33"/>
    <x v="0"/>
    <x v="0"/>
    <x v="0"/>
    <x v="0"/>
    <x v="0"/>
    <x v="0"/>
    <x v="0"/>
    <x v="0"/>
    <x v="5"/>
    <x v="254"/>
    <m/>
    <n v="9.15"/>
    <m/>
    <n v="9.65"/>
    <m/>
    <n v="10"/>
    <n v="9.9499999999999993"/>
    <m/>
    <m/>
    <m/>
    <m/>
  </r>
  <r>
    <x v="0"/>
    <x v="33"/>
    <x v="0"/>
    <x v="0"/>
    <x v="0"/>
    <x v="0"/>
    <x v="0"/>
    <x v="0"/>
    <x v="0"/>
    <x v="1"/>
    <x v="5"/>
    <x v="255"/>
    <m/>
    <n v="8.65"/>
    <m/>
    <n v="9.3000000000000007"/>
    <m/>
    <n v="9.65"/>
    <n v="9.65"/>
    <m/>
    <m/>
    <m/>
    <m/>
  </r>
  <r>
    <x v="0"/>
    <x v="33"/>
    <x v="0"/>
    <x v="0"/>
    <x v="0"/>
    <x v="0"/>
    <x v="0"/>
    <x v="0"/>
    <x v="0"/>
    <x v="2"/>
    <x v="5"/>
    <x v="256"/>
    <m/>
    <n v="8.3000000000000007"/>
    <m/>
    <n v="8.85"/>
    <m/>
    <n v="9.3000000000000007"/>
    <n v="9.3000000000000007"/>
    <m/>
    <m/>
    <m/>
    <m/>
  </r>
  <r>
    <x v="0"/>
    <x v="33"/>
    <x v="0"/>
    <x v="0"/>
    <x v="0"/>
    <x v="0"/>
    <x v="0"/>
    <x v="0"/>
    <x v="0"/>
    <x v="3"/>
    <x v="5"/>
    <x v="257"/>
    <m/>
    <m/>
    <m/>
    <m/>
    <m/>
    <m/>
    <m/>
    <m/>
    <m/>
    <m/>
    <m/>
  </r>
  <r>
    <x v="1"/>
    <x v="33"/>
    <x v="0"/>
    <x v="0"/>
    <x v="1"/>
    <x v="1"/>
    <x v="1"/>
    <x v="1"/>
    <x v="0"/>
    <x v="3"/>
    <x v="5"/>
    <x v="258"/>
    <m/>
    <m/>
    <m/>
    <n v="8.5"/>
    <m/>
    <n v="8.6"/>
    <n v="8.4"/>
    <m/>
    <n v="8.6"/>
    <m/>
    <m/>
  </r>
  <r>
    <x v="0"/>
    <x v="33"/>
    <x v="0"/>
    <x v="0"/>
    <x v="0"/>
    <x v="1"/>
    <x v="1"/>
    <x v="2"/>
    <x v="1"/>
    <x v="4"/>
    <x v="5"/>
    <x v="259"/>
    <n v="0"/>
    <n v="0"/>
    <m/>
    <n v="6.3000000000000007"/>
    <m/>
    <n v="7"/>
    <n v="7.25"/>
    <m/>
    <m/>
    <n v="8.8000000000000007"/>
    <n v="8.3000000000000007"/>
  </r>
  <r>
    <x v="0"/>
    <x v="33"/>
    <x v="0"/>
    <x v="0"/>
    <x v="0"/>
    <x v="1"/>
    <x v="1"/>
    <x v="3"/>
    <x v="1"/>
    <x v="4"/>
    <x v="5"/>
    <x v="260"/>
    <n v="0"/>
    <n v="8.75"/>
    <m/>
    <n v="6.35"/>
    <m/>
    <n v="6.1999999999999993"/>
    <n v="7.2"/>
    <m/>
    <m/>
    <n v="9.1"/>
    <n v="8.6999999999999993"/>
  </r>
  <r>
    <x v="0"/>
    <x v="33"/>
    <x v="0"/>
    <x v="0"/>
    <x v="0"/>
    <x v="1"/>
    <x v="2"/>
    <x v="4"/>
    <x v="1"/>
    <x v="4"/>
    <x v="5"/>
    <x v="261"/>
    <n v="0"/>
    <n v="0"/>
    <m/>
    <n v="6.75"/>
    <m/>
    <n v="7.1999999999999993"/>
    <n v="8.35"/>
    <m/>
    <m/>
    <n v="0"/>
    <n v="0"/>
  </r>
  <r>
    <x v="0"/>
    <x v="33"/>
    <x v="0"/>
    <x v="0"/>
    <x v="0"/>
    <x v="1"/>
    <x v="1"/>
    <x v="4"/>
    <x v="1"/>
    <x v="4"/>
    <x v="5"/>
    <x v="262"/>
    <n v="0"/>
    <n v="8.1999999999999993"/>
    <m/>
    <n v="6.45"/>
    <m/>
    <n v="6.3000000000000007"/>
    <n v="8"/>
    <m/>
    <m/>
    <n v="9.4"/>
    <n v="9.5"/>
  </r>
  <r>
    <x v="0"/>
    <x v="33"/>
    <x v="0"/>
    <x v="0"/>
    <x v="0"/>
    <x v="1"/>
    <x v="2"/>
    <x v="5"/>
    <x v="1"/>
    <x v="4"/>
    <x v="5"/>
    <x v="263"/>
    <n v="0"/>
    <n v="0"/>
    <m/>
    <n v="8.4499999999999993"/>
    <m/>
    <n v="8.4499999999999993"/>
    <n v="8.8000000000000007"/>
    <m/>
    <m/>
    <n v="0"/>
    <n v="0"/>
  </r>
  <r>
    <x v="0"/>
    <x v="33"/>
    <x v="0"/>
    <x v="0"/>
    <x v="0"/>
    <x v="1"/>
    <x v="1"/>
    <x v="5"/>
    <x v="1"/>
    <x v="4"/>
    <x v="5"/>
    <x v="264"/>
    <n v="0"/>
    <n v="4.9000000000000004"/>
    <m/>
    <n v="5"/>
    <m/>
    <n v="4.8"/>
    <n v="4.9000000000000004"/>
    <m/>
    <m/>
    <n v="6.2"/>
    <n v="5.9"/>
  </r>
  <r>
    <x v="1"/>
    <x v="4"/>
    <x v="0"/>
    <x v="0"/>
    <x v="2"/>
    <x v="1"/>
    <x v="1"/>
    <x v="5"/>
    <x v="1"/>
    <x v="4"/>
    <x v="5"/>
    <x v="265"/>
    <m/>
    <m/>
    <m/>
    <n v="9.4499999999999993"/>
    <m/>
    <n v="9.4499999999999993"/>
    <n v="9.5"/>
    <n v="9.4499999999999993"/>
    <m/>
    <m/>
    <m/>
  </r>
  <r>
    <x v="1"/>
    <x v="4"/>
    <x v="0"/>
    <x v="0"/>
    <x v="3"/>
    <x v="1"/>
    <x v="1"/>
    <x v="6"/>
    <x v="1"/>
    <x v="4"/>
    <x v="5"/>
    <x v="266"/>
    <m/>
    <m/>
    <m/>
    <n v="8.15"/>
    <n v="8.65"/>
    <m/>
    <m/>
    <m/>
    <m/>
    <m/>
    <m/>
  </r>
  <r>
    <x v="0"/>
    <x v="6"/>
    <x v="0"/>
    <x v="0"/>
    <x v="0"/>
    <x v="2"/>
    <x v="4"/>
    <x v="7"/>
    <x v="1"/>
    <x v="4"/>
    <x v="5"/>
    <x v="267"/>
    <m/>
    <m/>
    <n v="2.6"/>
    <n v="2.4"/>
    <m/>
    <m/>
    <m/>
    <m/>
    <m/>
    <m/>
    <m/>
  </r>
  <r>
    <x v="0"/>
    <x v="6"/>
    <x v="0"/>
    <x v="0"/>
    <x v="0"/>
    <x v="3"/>
    <x v="4"/>
    <x v="7"/>
    <x v="1"/>
    <x v="4"/>
    <x v="5"/>
    <x v="268"/>
    <m/>
    <m/>
    <n v="5.75"/>
    <n v="5.55"/>
    <m/>
    <m/>
    <m/>
    <m/>
    <m/>
    <m/>
    <m/>
  </r>
  <r>
    <x v="0"/>
    <x v="6"/>
    <x v="0"/>
    <x v="0"/>
    <x v="0"/>
    <x v="4"/>
    <x v="4"/>
    <x v="7"/>
    <x v="1"/>
    <x v="4"/>
    <x v="5"/>
    <x v="269"/>
    <m/>
    <m/>
    <n v="6.2"/>
    <n v="6"/>
    <m/>
    <m/>
    <m/>
    <m/>
    <m/>
    <m/>
    <m/>
  </r>
  <r>
    <x v="0"/>
    <x v="6"/>
    <x v="0"/>
    <x v="0"/>
    <x v="0"/>
    <x v="5"/>
    <x v="0"/>
    <x v="0"/>
    <x v="1"/>
    <x v="4"/>
    <x v="5"/>
    <x v="270"/>
    <m/>
    <m/>
    <n v="8.35"/>
    <n v="7.95"/>
    <m/>
    <m/>
    <m/>
    <m/>
    <m/>
    <m/>
    <m/>
  </r>
  <r>
    <x v="0"/>
    <x v="6"/>
    <x v="0"/>
    <x v="0"/>
    <x v="0"/>
    <x v="6"/>
    <x v="0"/>
    <x v="0"/>
    <x v="1"/>
    <x v="4"/>
    <x v="5"/>
    <x v="271"/>
    <m/>
    <m/>
    <n v="9"/>
    <n v="9.1999999999999993"/>
    <m/>
    <m/>
    <m/>
    <m/>
    <m/>
    <m/>
    <m/>
  </r>
  <r>
    <x v="0"/>
    <x v="33"/>
    <x v="0"/>
    <x v="0"/>
    <x v="0"/>
    <x v="1"/>
    <x v="3"/>
    <x v="5"/>
    <x v="1"/>
    <x v="4"/>
    <x v="5"/>
    <x v="272"/>
    <n v="0"/>
    <n v="7.3"/>
    <m/>
    <n v="7.7"/>
    <m/>
    <n v="7.65"/>
    <n v="7.95"/>
    <m/>
    <m/>
    <n v="9.3000000000000007"/>
    <n v="8.8000000000000007"/>
  </r>
  <r>
    <x v="2"/>
    <x v="7"/>
    <x v="0"/>
    <x v="0"/>
    <x v="0"/>
    <x v="1"/>
    <x v="0"/>
    <x v="0"/>
    <x v="1"/>
    <x v="4"/>
    <x v="5"/>
    <x v="273"/>
    <m/>
    <m/>
    <m/>
    <n v="8"/>
    <m/>
    <m/>
    <m/>
    <m/>
    <m/>
    <m/>
    <m/>
  </r>
  <r>
    <x v="3"/>
    <x v="8"/>
    <x v="0"/>
    <x v="0"/>
    <x v="0"/>
    <x v="1"/>
    <x v="0"/>
    <x v="0"/>
    <x v="1"/>
    <x v="4"/>
    <x v="5"/>
    <x v="273"/>
    <m/>
    <m/>
    <m/>
    <n v="9.1"/>
    <m/>
    <m/>
    <m/>
    <m/>
    <m/>
    <m/>
    <m/>
  </r>
  <r>
    <x v="1"/>
    <x v="9"/>
    <x v="0"/>
    <x v="0"/>
    <x v="0"/>
    <x v="1"/>
    <x v="0"/>
    <x v="0"/>
    <x v="1"/>
    <x v="4"/>
    <x v="5"/>
    <x v="273"/>
    <m/>
    <n v="9.4"/>
    <m/>
    <n v="9.1999999999999993"/>
    <m/>
    <n v="9"/>
    <m/>
    <m/>
    <m/>
    <m/>
    <m/>
  </r>
  <r>
    <x v="1"/>
    <x v="9"/>
    <x v="0"/>
    <x v="0"/>
    <x v="4"/>
    <x v="1"/>
    <x v="0"/>
    <x v="0"/>
    <x v="1"/>
    <x v="4"/>
    <x v="5"/>
    <x v="274"/>
    <m/>
    <m/>
    <m/>
    <m/>
    <m/>
    <n v="9.1"/>
    <n v="9"/>
    <m/>
    <m/>
    <m/>
    <m/>
  </r>
  <r>
    <x v="1"/>
    <x v="9"/>
    <x v="0"/>
    <x v="0"/>
    <x v="5"/>
    <x v="1"/>
    <x v="0"/>
    <x v="0"/>
    <x v="1"/>
    <x v="4"/>
    <x v="5"/>
    <x v="275"/>
    <m/>
    <m/>
    <m/>
    <n v="8.9"/>
    <m/>
    <n v="8.9"/>
    <n v="8.6"/>
    <n v="8.8000000000000007"/>
    <m/>
    <n v="8.8000000000000007"/>
    <m/>
  </r>
  <r>
    <x v="1"/>
    <x v="10"/>
    <x v="0"/>
    <x v="0"/>
    <x v="6"/>
    <x v="1"/>
    <x v="0"/>
    <x v="0"/>
    <x v="1"/>
    <x v="4"/>
    <x v="5"/>
    <x v="276"/>
    <m/>
    <m/>
    <m/>
    <m/>
    <m/>
    <n v="8.9"/>
    <n v="8.6999999999999993"/>
    <m/>
    <m/>
    <m/>
    <m/>
  </r>
  <r>
    <x v="1"/>
    <x v="10"/>
    <x v="0"/>
    <x v="0"/>
    <x v="1"/>
    <x v="1"/>
    <x v="0"/>
    <x v="0"/>
    <x v="1"/>
    <x v="4"/>
    <x v="5"/>
    <x v="277"/>
    <n v="0"/>
    <m/>
    <m/>
    <n v="9.1999999999999993"/>
    <m/>
    <n v="9.1999999999999993"/>
    <n v="8.8000000000000007"/>
    <m/>
    <m/>
    <n v="8.8000000000000007"/>
    <n v="0"/>
  </r>
  <r>
    <x v="1"/>
    <x v="11"/>
    <x v="0"/>
    <x v="1"/>
    <x v="1"/>
    <x v="1"/>
    <x v="0"/>
    <x v="0"/>
    <x v="1"/>
    <x v="4"/>
    <x v="5"/>
    <x v="278"/>
    <m/>
    <m/>
    <m/>
    <n v="9.4"/>
    <m/>
    <n v="9.3000000000000007"/>
    <n v="9.1"/>
    <m/>
    <m/>
    <n v="9"/>
    <m/>
  </r>
  <r>
    <x v="1"/>
    <x v="11"/>
    <x v="0"/>
    <x v="2"/>
    <x v="1"/>
    <x v="1"/>
    <x v="0"/>
    <x v="0"/>
    <x v="1"/>
    <x v="4"/>
    <x v="5"/>
    <x v="279"/>
    <m/>
    <m/>
    <m/>
    <n v="9"/>
    <m/>
    <n v="9.1"/>
    <n v="9.3000000000000007"/>
    <m/>
    <m/>
    <n v="9.3000000000000007"/>
    <m/>
  </r>
  <r>
    <x v="0"/>
    <x v="12"/>
    <x v="0"/>
    <x v="3"/>
    <x v="6"/>
    <x v="1"/>
    <x v="0"/>
    <x v="0"/>
    <x v="1"/>
    <x v="4"/>
    <x v="5"/>
    <x v="280"/>
    <m/>
    <n v="7.2"/>
    <m/>
    <n v="7.5"/>
    <m/>
    <n v="7.3"/>
    <n v="6.9"/>
    <m/>
    <m/>
    <n v="7.3"/>
    <m/>
  </r>
  <r>
    <x v="0"/>
    <x v="12"/>
    <x v="0"/>
    <x v="1"/>
    <x v="4"/>
    <x v="1"/>
    <x v="0"/>
    <x v="0"/>
    <x v="1"/>
    <x v="4"/>
    <x v="5"/>
    <x v="281"/>
    <m/>
    <n v="8.1999999999999993"/>
    <m/>
    <n v="8.1"/>
    <m/>
    <n v="8.8000000000000007"/>
    <n v="8.8000000000000007"/>
    <m/>
    <m/>
    <n v="9"/>
    <m/>
  </r>
  <r>
    <x v="0"/>
    <x v="12"/>
    <x v="0"/>
    <x v="0"/>
    <x v="6"/>
    <x v="1"/>
    <x v="0"/>
    <x v="0"/>
    <x v="1"/>
    <x v="4"/>
    <x v="5"/>
    <x v="276"/>
    <m/>
    <m/>
    <m/>
    <n v="8.9"/>
    <m/>
    <n v="8.9"/>
    <n v="8.6999999999999993"/>
    <m/>
    <m/>
    <m/>
    <m/>
  </r>
  <r>
    <x v="0"/>
    <x v="12"/>
    <x v="0"/>
    <x v="0"/>
    <x v="4"/>
    <x v="1"/>
    <x v="0"/>
    <x v="0"/>
    <x v="1"/>
    <x v="4"/>
    <x v="5"/>
    <x v="274"/>
    <m/>
    <m/>
    <m/>
    <n v="7"/>
    <m/>
    <n v="9.1"/>
    <n v="9"/>
    <m/>
    <m/>
    <m/>
    <m/>
  </r>
  <r>
    <x v="0"/>
    <x v="12"/>
    <x v="0"/>
    <x v="0"/>
    <x v="0"/>
    <x v="1"/>
    <x v="0"/>
    <x v="0"/>
    <x v="1"/>
    <x v="4"/>
    <x v="5"/>
    <x v="273"/>
    <m/>
    <n v="9.4"/>
    <m/>
    <n v="9.1999999999999993"/>
    <m/>
    <n v="9"/>
    <m/>
    <m/>
    <m/>
    <m/>
    <m/>
  </r>
  <r>
    <x v="0"/>
    <x v="12"/>
    <x v="0"/>
    <x v="4"/>
    <x v="0"/>
    <x v="1"/>
    <x v="0"/>
    <x v="0"/>
    <x v="1"/>
    <x v="4"/>
    <x v="5"/>
    <x v="282"/>
    <m/>
    <n v="9.3000000000000007"/>
    <m/>
    <n v="8.6"/>
    <m/>
    <n v="8.8000000000000007"/>
    <m/>
    <m/>
    <m/>
    <n v="8.5"/>
    <m/>
  </r>
  <r>
    <x v="0"/>
    <x v="13"/>
    <x v="1"/>
    <x v="0"/>
    <x v="0"/>
    <x v="1"/>
    <x v="0"/>
    <x v="0"/>
    <x v="0"/>
    <x v="5"/>
    <x v="5"/>
    <x v="283"/>
    <m/>
    <m/>
    <m/>
    <m/>
    <m/>
    <m/>
    <m/>
    <m/>
    <m/>
    <m/>
    <m/>
  </r>
  <r>
    <x v="0"/>
    <x v="40"/>
    <x v="1"/>
    <x v="0"/>
    <x v="0"/>
    <x v="0"/>
    <x v="0"/>
    <x v="0"/>
    <x v="0"/>
    <x v="3"/>
    <x v="5"/>
    <x v="284"/>
    <m/>
    <n v="8.4"/>
    <m/>
    <n v="8.3000000000000007"/>
    <m/>
    <n v="8"/>
    <n v="7.9"/>
    <m/>
    <m/>
    <m/>
    <m/>
  </r>
  <r>
    <x v="1"/>
    <x v="1"/>
    <x v="1"/>
    <x v="0"/>
    <x v="0"/>
    <x v="1"/>
    <x v="1"/>
    <x v="1"/>
    <x v="0"/>
    <x v="3"/>
    <x v="5"/>
    <x v="285"/>
    <m/>
    <n v="7"/>
    <m/>
    <n v="7.2"/>
    <m/>
    <n v="7.2"/>
    <n v="7.6"/>
    <m/>
    <m/>
    <m/>
    <m/>
  </r>
  <r>
    <x v="1"/>
    <x v="1"/>
    <x v="1"/>
    <x v="0"/>
    <x v="1"/>
    <x v="1"/>
    <x v="1"/>
    <x v="1"/>
    <x v="0"/>
    <x v="3"/>
    <x v="5"/>
    <x v="286"/>
    <m/>
    <m/>
    <m/>
    <m/>
    <m/>
    <n v="8.3000000000000007"/>
    <n v="8.1999999999999993"/>
    <m/>
    <m/>
    <n v="8.4"/>
    <m/>
  </r>
  <r>
    <x v="0"/>
    <x v="33"/>
    <x v="1"/>
    <x v="0"/>
    <x v="0"/>
    <x v="1"/>
    <x v="1"/>
    <x v="5"/>
    <x v="1"/>
    <x v="4"/>
    <x v="5"/>
    <x v="287"/>
    <n v="0"/>
    <n v="5.25"/>
    <n v="0"/>
    <n v="4.9000000000000004"/>
    <m/>
    <n v="6.5500000000000007"/>
    <n v="8.4499999999999993"/>
    <m/>
    <m/>
    <n v="0"/>
    <n v="0"/>
  </r>
  <r>
    <x v="4"/>
    <x v="41"/>
    <x v="1"/>
    <x v="0"/>
    <x v="0"/>
    <x v="1"/>
    <x v="0"/>
    <x v="0"/>
    <x v="1"/>
    <x v="4"/>
    <x v="5"/>
    <x v="288"/>
    <n v="8.4"/>
    <n v="8.6"/>
    <n v="9.1999999999999993"/>
    <n v="8.9"/>
    <m/>
    <n v="9"/>
    <n v="8.6"/>
    <m/>
    <m/>
    <n v="8.9"/>
    <m/>
  </r>
  <r>
    <x v="5"/>
    <x v="39"/>
    <x v="1"/>
    <x v="0"/>
    <x v="0"/>
    <x v="7"/>
    <x v="0"/>
    <x v="0"/>
    <x v="1"/>
    <x v="4"/>
    <x v="5"/>
    <x v="289"/>
    <n v="8.4"/>
    <n v="8.8000000000000007"/>
    <n v="8.6999999999999993"/>
    <n v="8.3000000000000007"/>
    <m/>
    <n v="9.1999999999999993"/>
    <n v="9"/>
    <m/>
    <m/>
    <m/>
    <m/>
  </r>
  <r>
    <x v="1"/>
    <x v="16"/>
    <x v="1"/>
    <x v="0"/>
    <x v="1"/>
    <x v="1"/>
    <x v="0"/>
    <x v="0"/>
    <x v="1"/>
    <x v="4"/>
    <x v="5"/>
    <x v="290"/>
    <n v="0"/>
    <n v="0"/>
    <n v="0"/>
    <n v="0"/>
    <m/>
    <n v="9.6999999999999993"/>
    <n v="10"/>
    <m/>
    <m/>
    <n v="10"/>
    <n v="0"/>
  </r>
  <r>
    <x v="1"/>
    <x v="16"/>
    <x v="1"/>
    <x v="0"/>
    <x v="7"/>
    <x v="1"/>
    <x v="0"/>
    <x v="0"/>
    <x v="1"/>
    <x v="4"/>
    <x v="5"/>
    <x v="291"/>
    <m/>
    <m/>
    <m/>
    <m/>
    <m/>
    <n v="9.9"/>
    <m/>
    <m/>
    <m/>
    <m/>
    <m/>
  </r>
  <r>
    <x v="0"/>
    <x v="33"/>
    <x v="2"/>
    <x v="0"/>
    <x v="0"/>
    <x v="1"/>
    <x v="1"/>
    <x v="5"/>
    <x v="1"/>
    <x v="4"/>
    <x v="5"/>
    <x v="292"/>
    <n v="0"/>
    <n v="5"/>
    <n v="0"/>
    <n v="4.8000000000000007"/>
    <m/>
    <n v="4.75"/>
    <n v="5.2"/>
    <m/>
    <m/>
    <n v="6.8"/>
    <n v="7.1"/>
  </r>
  <r>
    <x v="6"/>
    <x v="37"/>
    <x v="2"/>
    <x v="0"/>
    <x v="8"/>
    <x v="1"/>
    <x v="0"/>
    <x v="0"/>
    <x v="1"/>
    <x v="4"/>
    <x v="5"/>
    <x v="293"/>
    <m/>
    <n v="9.6"/>
    <n v="9.6"/>
    <n v="9.6"/>
    <m/>
    <n v="9.6"/>
    <n v="9.6"/>
    <m/>
    <m/>
    <n v="9.6"/>
    <n v="9.6"/>
  </r>
  <r>
    <x v="6"/>
    <x v="37"/>
    <x v="2"/>
    <x v="0"/>
    <x v="8"/>
    <x v="1"/>
    <x v="0"/>
    <x v="0"/>
    <x v="1"/>
    <x v="4"/>
    <x v="5"/>
    <x v="293"/>
    <n v="0"/>
    <n v="9.6"/>
    <n v="9.6"/>
    <n v="9.6"/>
    <m/>
    <n v="9.6"/>
    <n v="9.6"/>
    <m/>
    <m/>
    <n v="9.6"/>
    <n v="9.6"/>
  </r>
  <r>
    <x v="6"/>
    <x v="37"/>
    <x v="2"/>
    <x v="0"/>
    <x v="8"/>
    <x v="1"/>
    <x v="0"/>
    <x v="0"/>
    <x v="1"/>
    <x v="4"/>
    <x v="5"/>
    <x v="293"/>
    <n v="0"/>
    <n v="9.6"/>
    <n v="9.6"/>
    <n v="9.6"/>
    <m/>
    <n v="9.6"/>
    <n v="9.6"/>
    <m/>
    <m/>
    <n v="9.6"/>
    <n v="9.6"/>
  </r>
  <r>
    <x v="6"/>
    <x v="37"/>
    <x v="2"/>
    <x v="0"/>
    <x v="8"/>
    <x v="1"/>
    <x v="0"/>
    <x v="0"/>
    <x v="1"/>
    <x v="4"/>
    <x v="5"/>
    <x v="293"/>
    <n v="0"/>
    <n v="9.6"/>
    <n v="9.6"/>
    <n v="9.6"/>
    <m/>
    <n v="9.6"/>
    <n v="9.6"/>
    <m/>
    <m/>
    <n v="9.6"/>
    <n v="9.6"/>
  </r>
  <r>
    <x v="6"/>
    <x v="37"/>
    <x v="2"/>
    <x v="0"/>
    <x v="8"/>
    <x v="1"/>
    <x v="0"/>
    <x v="0"/>
    <x v="1"/>
    <x v="4"/>
    <x v="5"/>
    <x v="293"/>
    <n v="0"/>
    <n v="9.6"/>
    <n v="9.6"/>
    <n v="9.6"/>
    <m/>
    <n v="9.6"/>
    <n v="9.6"/>
    <m/>
    <m/>
    <n v="9.6"/>
    <n v="9.6"/>
  </r>
  <r>
    <x v="0"/>
    <x v="33"/>
    <x v="2"/>
    <x v="0"/>
    <x v="0"/>
    <x v="8"/>
    <x v="1"/>
    <x v="5"/>
    <x v="1"/>
    <x v="4"/>
    <x v="5"/>
    <x v="294"/>
    <n v="0"/>
    <n v="9.1"/>
    <n v="0"/>
    <n v="8.9499999999999993"/>
    <m/>
    <n v="9.3000000000000007"/>
    <n v="9.0500000000000007"/>
    <m/>
    <m/>
    <n v="0"/>
    <n v="0"/>
  </r>
  <r>
    <x v="0"/>
    <x v="33"/>
    <x v="2"/>
    <x v="0"/>
    <x v="0"/>
    <x v="8"/>
    <x v="1"/>
    <x v="4"/>
    <x v="1"/>
    <x v="4"/>
    <x v="5"/>
    <x v="295"/>
    <n v="0"/>
    <n v="9.1"/>
    <n v="0"/>
    <n v="9.1"/>
    <m/>
    <n v="9.6999999999999993"/>
    <n v="9.3000000000000007"/>
    <m/>
    <m/>
    <n v="0"/>
    <n v="0"/>
  </r>
  <r>
    <x v="0"/>
    <x v="33"/>
    <x v="2"/>
    <x v="0"/>
    <x v="0"/>
    <x v="8"/>
    <x v="3"/>
    <x v="5"/>
    <x v="1"/>
    <x v="4"/>
    <x v="5"/>
    <x v="296"/>
    <n v="0"/>
    <n v="8.6"/>
    <n v="0"/>
    <n v="8.3000000000000007"/>
    <m/>
    <n v="8.9499999999999993"/>
    <n v="8.4499999999999993"/>
    <m/>
    <m/>
    <n v="0"/>
    <n v="0"/>
  </r>
  <r>
    <x v="0"/>
    <x v="33"/>
    <x v="2"/>
    <x v="0"/>
    <x v="0"/>
    <x v="8"/>
    <x v="3"/>
    <x v="4"/>
    <x v="1"/>
    <x v="4"/>
    <x v="5"/>
    <x v="297"/>
    <n v="0"/>
    <n v="9.1"/>
    <n v="0"/>
    <n v="9.0500000000000007"/>
    <m/>
    <n v="9.5"/>
    <n v="9.1999999999999993"/>
    <m/>
    <m/>
    <n v="0"/>
    <n v="0"/>
  </r>
  <r>
    <x v="1"/>
    <x v="23"/>
    <x v="3"/>
    <x v="4"/>
    <x v="0"/>
    <x v="1"/>
    <x v="0"/>
    <x v="0"/>
    <x v="1"/>
    <x v="4"/>
    <x v="5"/>
    <x v="298"/>
    <m/>
    <n v="9.25"/>
    <m/>
    <n v="9.1999999999999993"/>
    <m/>
    <m/>
    <m/>
    <m/>
    <m/>
    <m/>
    <m/>
  </r>
  <r>
    <x v="1"/>
    <x v="23"/>
    <x v="3"/>
    <x v="4"/>
    <x v="0"/>
    <x v="1"/>
    <x v="0"/>
    <x v="0"/>
    <x v="1"/>
    <x v="4"/>
    <x v="5"/>
    <x v="298"/>
    <m/>
    <n v="9.5"/>
    <m/>
    <n v="9.5"/>
    <m/>
    <m/>
    <m/>
    <m/>
    <m/>
    <m/>
    <m/>
  </r>
  <r>
    <x v="1"/>
    <x v="24"/>
    <x v="3"/>
    <x v="0"/>
    <x v="0"/>
    <x v="1"/>
    <x v="0"/>
    <x v="0"/>
    <x v="1"/>
    <x v="4"/>
    <x v="5"/>
    <x v="299"/>
    <m/>
    <n v="9.5"/>
    <m/>
    <n v="9.35"/>
    <m/>
    <n v="9.4"/>
    <n v="8.8500000000000014"/>
    <m/>
    <m/>
    <m/>
    <m/>
  </r>
  <r>
    <x v="1"/>
    <x v="24"/>
    <x v="3"/>
    <x v="0"/>
    <x v="0"/>
    <x v="1"/>
    <x v="0"/>
    <x v="0"/>
    <x v="1"/>
    <x v="4"/>
    <x v="5"/>
    <x v="299"/>
    <m/>
    <n v="9.0500000000000007"/>
    <m/>
    <n v="9.3500000000000014"/>
    <m/>
    <n v="9.5500000000000007"/>
    <m/>
    <m/>
    <m/>
    <m/>
    <m/>
  </r>
  <r>
    <x v="1"/>
    <x v="25"/>
    <x v="3"/>
    <x v="1"/>
    <x v="0"/>
    <x v="1"/>
    <x v="0"/>
    <x v="0"/>
    <x v="1"/>
    <x v="4"/>
    <x v="5"/>
    <x v="300"/>
    <n v="0"/>
    <n v="0"/>
    <n v="0"/>
    <n v="8.8000000000000007"/>
    <m/>
    <n v="8.0500000000000007"/>
    <n v="0"/>
    <m/>
    <m/>
    <n v="0"/>
    <n v="0"/>
  </r>
  <r>
    <x v="1"/>
    <x v="25"/>
    <x v="3"/>
    <x v="1"/>
    <x v="0"/>
    <x v="1"/>
    <x v="0"/>
    <x v="0"/>
    <x v="1"/>
    <x v="4"/>
    <x v="5"/>
    <x v="300"/>
    <n v="0"/>
    <n v="0"/>
    <n v="0"/>
    <n v="9"/>
    <m/>
    <n v="0"/>
    <n v="0"/>
    <m/>
    <m/>
    <n v="0"/>
    <n v="0"/>
  </r>
  <r>
    <x v="1"/>
    <x v="26"/>
    <x v="3"/>
    <x v="4"/>
    <x v="2"/>
    <x v="1"/>
    <x v="0"/>
    <x v="0"/>
    <x v="1"/>
    <x v="4"/>
    <x v="5"/>
    <x v="301"/>
    <m/>
    <n v="9.4"/>
    <m/>
    <n v="9.3500000000000014"/>
    <m/>
    <m/>
    <m/>
    <m/>
    <m/>
    <m/>
    <m/>
  </r>
  <r>
    <x v="1"/>
    <x v="27"/>
    <x v="3"/>
    <x v="0"/>
    <x v="2"/>
    <x v="1"/>
    <x v="0"/>
    <x v="0"/>
    <x v="1"/>
    <x v="4"/>
    <x v="5"/>
    <x v="302"/>
    <m/>
    <n v="9.6499999999999986"/>
    <m/>
    <n v="9.4"/>
    <m/>
    <n v="8.9499999999999993"/>
    <n v="8.9"/>
    <m/>
    <m/>
    <m/>
    <m/>
  </r>
  <r>
    <x v="1"/>
    <x v="27"/>
    <x v="3"/>
    <x v="0"/>
    <x v="2"/>
    <x v="1"/>
    <x v="0"/>
    <x v="0"/>
    <x v="1"/>
    <x v="4"/>
    <x v="5"/>
    <x v="302"/>
    <m/>
    <n v="9.8000000000000007"/>
    <m/>
    <n v="9.6999999999999993"/>
    <n v="9.8000000000000007"/>
    <n v="9.6999999999999993"/>
    <m/>
    <m/>
    <m/>
    <m/>
    <m/>
  </r>
  <r>
    <x v="1"/>
    <x v="23"/>
    <x v="3"/>
    <x v="1"/>
    <x v="2"/>
    <x v="1"/>
    <x v="0"/>
    <x v="0"/>
    <x v="1"/>
    <x v="4"/>
    <x v="5"/>
    <x v="303"/>
    <n v="0"/>
    <n v="0"/>
    <n v="0"/>
    <n v="8.9499999999999993"/>
    <m/>
    <n v="9.4499999999999993"/>
    <n v="0"/>
    <m/>
    <m/>
    <n v="0"/>
    <n v="0"/>
  </r>
  <r>
    <x v="6"/>
    <x v="28"/>
    <x v="3"/>
    <x v="0"/>
    <x v="8"/>
    <x v="1"/>
    <x v="0"/>
    <x v="0"/>
    <x v="1"/>
    <x v="4"/>
    <x v="5"/>
    <x v="304"/>
    <m/>
    <m/>
    <m/>
    <n v="9.6"/>
    <m/>
    <n v="9.6"/>
    <m/>
    <m/>
    <m/>
    <n v="9.6"/>
    <n v="9.6"/>
  </r>
  <r>
    <x v="6"/>
    <x v="29"/>
    <x v="3"/>
    <x v="0"/>
    <x v="8"/>
    <x v="1"/>
    <x v="0"/>
    <x v="0"/>
    <x v="1"/>
    <x v="4"/>
    <x v="5"/>
    <x v="304"/>
    <m/>
    <m/>
    <m/>
    <n v="9.6"/>
    <m/>
    <n v="9.6"/>
    <m/>
    <m/>
    <m/>
    <n v="9.6"/>
    <n v="9.6"/>
  </r>
  <r>
    <x v="6"/>
    <x v="30"/>
    <x v="3"/>
    <x v="0"/>
    <x v="8"/>
    <x v="1"/>
    <x v="0"/>
    <x v="0"/>
    <x v="1"/>
    <x v="4"/>
    <x v="5"/>
    <x v="304"/>
    <m/>
    <m/>
    <m/>
    <n v="9.6"/>
    <m/>
    <n v="9.6"/>
    <m/>
    <m/>
    <m/>
    <n v="9.6"/>
    <n v="9.6"/>
  </r>
  <r>
    <x v="6"/>
    <x v="31"/>
    <x v="3"/>
    <x v="0"/>
    <x v="8"/>
    <x v="1"/>
    <x v="0"/>
    <x v="0"/>
    <x v="1"/>
    <x v="4"/>
    <x v="5"/>
    <x v="304"/>
    <m/>
    <m/>
    <m/>
    <n v="9.6"/>
    <m/>
    <n v="9.6"/>
    <m/>
    <m/>
    <m/>
    <n v="9.6"/>
    <n v="9.6"/>
  </r>
  <r>
    <x v="6"/>
    <x v="32"/>
    <x v="3"/>
    <x v="0"/>
    <x v="8"/>
    <x v="1"/>
    <x v="0"/>
    <x v="0"/>
    <x v="1"/>
    <x v="4"/>
    <x v="5"/>
    <x v="304"/>
    <m/>
    <m/>
    <m/>
    <n v="9.6"/>
    <m/>
    <n v="9.6"/>
    <m/>
    <m/>
    <m/>
    <n v="9.6"/>
    <n v="9.6"/>
  </r>
  <r>
    <x v="0"/>
    <x v="0"/>
    <x v="0"/>
    <x v="0"/>
    <x v="0"/>
    <x v="0"/>
    <x v="0"/>
    <x v="0"/>
    <x v="0"/>
    <x v="0"/>
    <x v="6"/>
    <x v="305"/>
    <m/>
    <m/>
    <m/>
    <m/>
    <m/>
    <m/>
    <m/>
    <m/>
    <m/>
    <m/>
    <m/>
  </r>
  <r>
    <x v="0"/>
    <x v="0"/>
    <x v="0"/>
    <x v="0"/>
    <x v="0"/>
    <x v="0"/>
    <x v="0"/>
    <x v="0"/>
    <x v="0"/>
    <x v="1"/>
    <x v="6"/>
    <x v="306"/>
    <m/>
    <m/>
    <m/>
    <m/>
    <m/>
    <m/>
    <m/>
    <m/>
    <m/>
    <m/>
    <m/>
  </r>
  <r>
    <x v="0"/>
    <x v="0"/>
    <x v="0"/>
    <x v="0"/>
    <x v="0"/>
    <x v="0"/>
    <x v="0"/>
    <x v="0"/>
    <x v="0"/>
    <x v="2"/>
    <x v="6"/>
    <x v="307"/>
    <m/>
    <m/>
    <m/>
    <m/>
    <m/>
    <m/>
    <m/>
    <m/>
    <m/>
    <m/>
    <m/>
  </r>
  <r>
    <x v="0"/>
    <x v="0"/>
    <x v="0"/>
    <x v="0"/>
    <x v="0"/>
    <x v="0"/>
    <x v="0"/>
    <x v="0"/>
    <x v="0"/>
    <x v="3"/>
    <x v="6"/>
    <x v="308"/>
    <m/>
    <m/>
    <m/>
    <m/>
    <m/>
    <m/>
    <m/>
    <m/>
    <m/>
    <m/>
    <m/>
  </r>
  <r>
    <x v="1"/>
    <x v="1"/>
    <x v="0"/>
    <x v="0"/>
    <x v="1"/>
    <x v="1"/>
    <x v="1"/>
    <x v="1"/>
    <x v="0"/>
    <x v="3"/>
    <x v="6"/>
    <x v="309"/>
    <m/>
    <m/>
    <m/>
    <n v="0.1838798582775665"/>
    <m/>
    <n v="0.20098496137315408"/>
    <n v="0.17960358250366959"/>
    <m/>
    <n v="0.17105103095587582"/>
    <m/>
    <m/>
  </r>
  <r>
    <x v="0"/>
    <x v="42"/>
    <x v="0"/>
    <x v="0"/>
    <x v="0"/>
    <x v="1"/>
    <x v="1"/>
    <x v="2"/>
    <x v="1"/>
    <x v="4"/>
    <x v="6"/>
    <x v="310"/>
    <m/>
    <m/>
    <m/>
    <n v="3.9983178485935964"/>
    <m/>
    <n v="5.409488853979572"/>
    <n v="7.5262453620585346"/>
    <m/>
    <m/>
    <n v="13.170929383602436"/>
    <n v="12.23014871334512"/>
  </r>
  <r>
    <x v="0"/>
    <x v="42"/>
    <x v="0"/>
    <x v="0"/>
    <x v="0"/>
    <x v="1"/>
    <x v="1"/>
    <x v="3"/>
    <x v="1"/>
    <x v="4"/>
    <x v="6"/>
    <x v="311"/>
    <m/>
    <n v="4.233513016157926"/>
    <m/>
    <n v="4.4687081837222546"/>
    <m/>
    <n v="5.409488853979572"/>
    <n v="7.7614405296228641"/>
    <m/>
    <m/>
    <n v="11.759758378216461"/>
    <n v="12.23014871334512"/>
  </r>
  <r>
    <x v="0"/>
    <x v="42"/>
    <x v="0"/>
    <x v="0"/>
    <x v="0"/>
    <x v="1"/>
    <x v="2"/>
    <x v="4"/>
    <x v="1"/>
    <x v="4"/>
    <x v="6"/>
    <x v="312"/>
    <m/>
    <n v="5.6446840215439007"/>
    <m/>
    <n v="9.4078067025731684"/>
    <m/>
    <n v="12.935734216038107"/>
    <n v="11.99495354578079"/>
    <m/>
    <m/>
    <m/>
    <m/>
  </r>
  <r>
    <x v="0"/>
    <x v="42"/>
    <x v="0"/>
    <x v="0"/>
    <x v="0"/>
    <x v="1"/>
    <x v="1"/>
    <x v="4"/>
    <x v="1"/>
    <x v="4"/>
    <x v="6"/>
    <x v="313"/>
    <m/>
    <n v="3.0575371783362799"/>
    <m/>
    <n v="8.2318308647515224"/>
    <m/>
    <n v="8.2318308647515224"/>
    <n v="11.759758378216461"/>
    <m/>
    <m/>
    <n v="20.226784410532311"/>
    <n v="12.23014871334512"/>
  </r>
  <r>
    <x v="0"/>
    <x v="42"/>
    <x v="0"/>
    <x v="0"/>
    <x v="0"/>
    <x v="1"/>
    <x v="2"/>
    <x v="5"/>
    <x v="1"/>
    <x v="4"/>
    <x v="6"/>
    <x v="314"/>
    <m/>
    <n v="2.5871468432076212"/>
    <m/>
    <n v="7.0558550269298763"/>
    <m/>
    <n v="12.700539048473777"/>
    <n v="14.81729555655274"/>
    <m/>
    <m/>
    <m/>
    <m/>
  </r>
  <r>
    <x v="0"/>
    <x v="42"/>
    <x v="0"/>
    <x v="0"/>
    <x v="0"/>
    <x v="1"/>
    <x v="1"/>
    <x v="5"/>
    <x v="1"/>
    <x v="4"/>
    <x v="6"/>
    <x v="315"/>
    <m/>
    <n v="1.4111710053859752"/>
    <m/>
    <n v="23.754711923997249"/>
    <m/>
    <n v="29.86978628066981"/>
    <n v="25.165882929383226"/>
    <m/>
    <m/>
    <n v="35.749665469778037"/>
    <n v="32.456933123877434"/>
  </r>
  <r>
    <x v="1"/>
    <x v="4"/>
    <x v="0"/>
    <x v="0"/>
    <x v="2"/>
    <x v="1"/>
    <x v="1"/>
    <x v="5"/>
    <x v="1"/>
    <x v="4"/>
    <x v="6"/>
    <x v="316"/>
    <m/>
    <m/>
    <m/>
    <n v="0.2298498228469581"/>
    <m/>
    <n v="0.22272269655712995"/>
    <n v="0.2298498228469581"/>
    <n v="0.2922121778829545"/>
    <m/>
    <m/>
    <m/>
  </r>
  <r>
    <x v="1"/>
    <x v="5"/>
    <x v="0"/>
    <x v="0"/>
    <x v="3"/>
    <x v="1"/>
    <x v="1"/>
    <x v="6"/>
    <x v="1"/>
    <x v="4"/>
    <x v="6"/>
    <x v="317"/>
    <m/>
    <m/>
    <m/>
    <n v="3.6511249821891113E-2"/>
    <n v="3.8751203798694248E-2"/>
    <m/>
    <m/>
    <m/>
    <m/>
    <m/>
    <m/>
  </r>
  <r>
    <x v="0"/>
    <x v="6"/>
    <x v="0"/>
    <x v="0"/>
    <x v="0"/>
    <x v="2"/>
    <x v="0"/>
    <x v="0"/>
    <x v="1"/>
    <x v="4"/>
    <x v="6"/>
    <x v="318"/>
    <m/>
    <m/>
    <n v="55"/>
    <n v="64"/>
    <m/>
    <m/>
    <m/>
    <m/>
    <m/>
    <m/>
    <m/>
  </r>
  <r>
    <x v="0"/>
    <x v="6"/>
    <x v="0"/>
    <x v="0"/>
    <x v="0"/>
    <x v="3"/>
    <x v="0"/>
    <x v="0"/>
    <x v="1"/>
    <x v="4"/>
    <x v="6"/>
    <x v="319"/>
    <m/>
    <m/>
    <n v="0.45"/>
    <n v="0.45"/>
    <m/>
    <m/>
    <m/>
    <m/>
    <m/>
    <m/>
    <m/>
  </r>
  <r>
    <x v="0"/>
    <x v="6"/>
    <x v="0"/>
    <x v="0"/>
    <x v="0"/>
    <x v="4"/>
    <x v="0"/>
    <x v="0"/>
    <x v="1"/>
    <x v="4"/>
    <x v="6"/>
    <x v="320"/>
    <m/>
    <m/>
    <n v="0.6"/>
    <n v="0.7"/>
    <m/>
    <m/>
    <m/>
    <m/>
    <m/>
    <m/>
    <m/>
  </r>
  <r>
    <x v="0"/>
    <x v="6"/>
    <x v="0"/>
    <x v="0"/>
    <x v="0"/>
    <x v="5"/>
    <x v="0"/>
    <x v="0"/>
    <x v="1"/>
    <x v="4"/>
    <x v="6"/>
    <x v="321"/>
    <m/>
    <m/>
    <n v="4"/>
    <n v="8.3000000000000007"/>
    <m/>
    <m/>
    <m/>
    <m/>
    <m/>
    <m/>
    <m/>
  </r>
  <r>
    <x v="0"/>
    <x v="6"/>
    <x v="0"/>
    <x v="0"/>
    <x v="0"/>
    <x v="6"/>
    <x v="0"/>
    <x v="0"/>
    <x v="1"/>
    <x v="4"/>
    <x v="6"/>
    <x v="322"/>
    <m/>
    <m/>
    <n v="6.6"/>
    <n v="7.6"/>
    <m/>
    <m/>
    <m/>
    <m/>
    <m/>
    <m/>
    <m/>
  </r>
  <r>
    <x v="0"/>
    <x v="3"/>
    <x v="0"/>
    <x v="0"/>
    <x v="0"/>
    <x v="1"/>
    <x v="3"/>
    <x v="5"/>
    <x v="1"/>
    <x v="4"/>
    <x v="6"/>
    <x v="323"/>
    <m/>
    <n v="1.4111710053859752"/>
    <m/>
    <n v="26.812249102333531"/>
    <m/>
    <n v="0.23519516756432921"/>
    <n v="0"/>
    <n v="0"/>
    <m/>
    <m/>
    <n v="1.4111710053859752"/>
  </r>
  <r>
    <x v="2"/>
    <x v="7"/>
    <x v="0"/>
    <x v="0"/>
    <x v="0"/>
    <x v="1"/>
    <x v="0"/>
    <x v="0"/>
    <x v="1"/>
    <x v="7"/>
    <x v="6"/>
    <x v="324"/>
    <m/>
    <m/>
    <m/>
    <n v="6.1"/>
    <m/>
    <m/>
    <m/>
    <m/>
    <m/>
    <m/>
    <m/>
  </r>
  <r>
    <x v="3"/>
    <x v="8"/>
    <x v="0"/>
    <x v="0"/>
    <x v="0"/>
    <x v="1"/>
    <x v="0"/>
    <x v="0"/>
    <x v="1"/>
    <x v="8"/>
    <x v="6"/>
    <x v="325"/>
    <m/>
    <m/>
    <m/>
    <n v="6.31"/>
    <m/>
    <m/>
    <m/>
    <m/>
    <m/>
    <m/>
    <m/>
  </r>
  <r>
    <x v="1"/>
    <x v="9"/>
    <x v="0"/>
    <x v="0"/>
    <x v="0"/>
    <x v="1"/>
    <x v="0"/>
    <x v="0"/>
    <x v="1"/>
    <x v="4"/>
    <x v="6"/>
    <x v="326"/>
    <m/>
    <n v="5"/>
    <m/>
    <n v="7.6"/>
    <m/>
    <n v="8"/>
    <m/>
    <m/>
    <m/>
    <m/>
    <m/>
  </r>
  <r>
    <x v="1"/>
    <x v="9"/>
    <x v="0"/>
    <x v="0"/>
    <x v="4"/>
    <x v="1"/>
    <x v="0"/>
    <x v="0"/>
    <x v="1"/>
    <x v="4"/>
    <x v="6"/>
    <x v="327"/>
    <m/>
    <m/>
    <m/>
    <m/>
    <m/>
    <n v="4.2"/>
    <n v="4.0999999999999996"/>
    <m/>
    <m/>
    <m/>
    <m/>
  </r>
  <r>
    <x v="1"/>
    <x v="9"/>
    <x v="0"/>
    <x v="0"/>
    <x v="5"/>
    <x v="1"/>
    <x v="0"/>
    <x v="0"/>
    <x v="1"/>
    <x v="4"/>
    <x v="6"/>
    <x v="328"/>
    <m/>
    <m/>
    <m/>
    <n v="0.84"/>
    <m/>
    <n v="0.83"/>
    <n v="0.91"/>
    <n v="1.06"/>
    <m/>
    <m/>
    <m/>
  </r>
  <r>
    <x v="1"/>
    <x v="10"/>
    <x v="0"/>
    <x v="0"/>
    <x v="6"/>
    <x v="1"/>
    <x v="0"/>
    <x v="0"/>
    <x v="1"/>
    <x v="4"/>
    <x v="6"/>
    <x v="329"/>
    <m/>
    <m/>
    <m/>
    <m/>
    <m/>
    <n v="0.95"/>
    <n v="0.84"/>
    <m/>
    <m/>
    <m/>
    <m/>
  </r>
  <r>
    <x v="1"/>
    <x v="10"/>
    <x v="0"/>
    <x v="0"/>
    <x v="1"/>
    <x v="1"/>
    <x v="0"/>
    <x v="0"/>
    <x v="1"/>
    <x v="4"/>
    <x v="6"/>
    <x v="330"/>
    <m/>
    <m/>
    <m/>
    <n v="0.2"/>
    <m/>
    <n v="0.26"/>
    <n v="0.23"/>
    <m/>
    <m/>
    <n v="0.3"/>
    <m/>
  </r>
  <r>
    <x v="1"/>
    <x v="11"/>
    <x v="0"/>
    <x v="1"/>
    <x v="1"/>
    <x v="1"/>
    <x v="0"/>
    <x v="0"/>
    <x v="1"/>
    <x v="4"/>
    <x v="6"/>
    <x v="331"/>
    <m/>
    <m/>
    <m/>
    <n v="0.24"/>
    <m/>
    <n v="0.25"/>
    <n v="0.23"/>
    <m/>
    <m/>
    <n v="0.25"/>
    <m/>
  </r>
  <r>
    <x v="1"/>
    <x v="11"/>
    <x v="0"/>
    <x v="2"/>
    <x v="1"/>
    <x v="1"/>
    <x v="0"/>
    <x v="0"/>
    <x v="1"/>
    <x v="4"/>
    <x v="6"/>
    <x v="332"/>
    <m/>
    <m/>
    <m/>
    <n v="0.11"/>
    <m/>
    <n v="0.16"/>
    <n v="0.17"/>
    <m/>
    <m/>
    <n v="0.18"/>
    <m/>
  </r>
  <r>
    <x v="0"/>
    <x v="12"/>
    <x v="0"/>
    <x v="3"/>
    <x v="6"/>
    <x v="1"/>
    <x v="0"/>
    <x v="0"/>
    <x v="1"/>
    <x v="4"/>
    <x v="6"/>
    <x v="333"/>
    <m/>
    <n v="0.84"/>
    <m/>
    <n v="0.34"/>
    <m/>
    <n v="0.06"/>
    <n v="0.27"/>
    <m/>
    <m/>
    <n v="0.38"/>
    <m/>
  </r>
  <r>
    <x v="0"/>
    <x v="12"/>
    <x v="0"/>
    <x v="1"/>
    <x v="4"/>
    <x v="1"/>
    <x v="0"/>
    <x v="0"/>
    <x v="1"/>
    <x v="4"/>
    <x v="6"/>
    <x v="334"/>
    <m/>
    <n v="0.75"/>
    <m/>
    <n v="2.1"/>
    <m/>
    <n v="2.7"/>
    <n v="4"/>
    <m/>
    <m/>
    <n v="4.8"/>
    <m/>
  </r>
  <r>
    <x v="0"/>
    <x v="12"/>
    <x v="0"/>
    <x v="0"/>
    <x v="6"/>
    <x v="1"/>
    <x v="0"/>
    <x v="0"/>
    <x v="1"/>
    <x v="4"/>
    <x v="6"/>
    <x v="329"/>
    <m/>
    <n v="0.78"/>
    <m/>
    <n v="1.25"/>
    <m/>
    <n v="0.95"/>
    <n v="0.84"/>
    <m/>
    <m/>
    <m/>
    <m/>
  </r>
  <r>
    <x v="0"/>
    <x v="12"/>
    <x v="0"/>
    <x v="0"/>
    <x v="4"/>
    <x v="1"/>
    <x v="0"/>
    <x v="0"/>
    <x v="1"/>
    <x v="4"/>
    <x v="6"/>
    <x v="327"/>
    <m/>
    <n v="1.45"/>
    <m/>
    <n v="2"/>
    <m/>
    <n v="4.2"/>
    <n v="4.0999999999999996"/>
    <m/>
    <m/>
    <m/>
    <m/>
  </r>
  <r>
    <x v="0"/>
    <x v="12"/>
    <x v="0"/>
    <x v="0"/>
    <x v="0"/>
    <x v="1"/>
    <x v="0"/>
    <x v="0"/>
    <x v="1"/>
    <x v="4"/>
    <x v="6"/>
    <x v="326"/>
    <m/>
    <n v="5"/>
    <m/>
    <n v="7.6"/>
    <m/>
    <n v="8"/>
    <m/>
    <m/>
    <m/>
    <m/>
    <m/>
  </r>
  <r>
    <x v="0"/>
    <x v="12"/>
    <x v="0"/>
    <x v="4"/>
    <x v="0"/>
    <x v="1"/>
    <x v="0"/>
    <x v="0"/>
    <x v="1"/>
    <x v="4"/>
    <x v="6"/>
    <x v="335"/>
    <n v="6.1"/>
    <n v="7.5"/>
    <m/>
    <n v="11.5"/>
    <m/>
    <n v="13.5"/>
    <n v="13.5"/>
    <m/>
    <m/>
    <n v="18"/>
    <m/>
  </r>
  <r>
    <x v="0"/>
    <x v="13"/>
    <x v="1"/>
    <x v="0"/>
    <x v="0"/>
    <x v="1"/>
    <x v="0"/>
    <x v="0"/>
    <x v="0"/>
    <x v="5"/>
    <x v="6"/>
    <x v="336"/>
    <m/>
    <m/>
    <m/>
    <m/>
    <m/>
    <m/>
    <m/>
    <m/>
    <m/>
    <m/>
    <m/>
  </r>
  <r>
    <x v="0"/>
    <x v="0"/>
    <x v="1"/>
    <x v="0"/>
    <x v="0"/>
    <x v="0"/>
    <x v="0"/>
    <x v="0"/>
    <x v="0"/>
    <x v="3"/>
    <x v="6"/>
    <x v="337"/>
    <m/>
    <m/>
    <m/>
    <m/>
    <m/>
    <m/>
    <m/>
    <m/>
    <m/>
    <m/>
    <m/>
  </r>
  <r>
    <x v="1"/>
    <x v="1"/>
    <x v="1"/>
    <x v="0"/>
    <x v="0"/>
    <x v="1"/>
    <x v="1"/>
    <x v="1"/>
    <x v="0"/>
    <x v="3"/>
    <x v="6"/>
    <x v="338"/>
    <m/>
    <n v="3.1293467667309205"/>
    <m/>
    <n v="4.4095340803935699"/>
    <m/>
    <n v="12.801873136626494"/>
    <n v="9.2457972653413556"/>
    <m/>
    <m/>
    <m/>
    <m/>
  </r>
  <r>
    <x v="1"/>
    <x v="1"/>
    <x v="1"/>
    <x v="0"/>
    <x v="1"/>
    <x v="1"/>
    <x v="1"/>
    <x v="1"/>
    <x v="0"/>
    <x v="3"/>
    <x v="6"/>
    <x v="339"/>
    <m/>
    <m/>
    <m/>
    <m/>
    <m/>
    <n v="0.20689895978386252"/>
    <n v="0.18103658981087972"/>
    <m/>
    <m/>
    <n v="0.18103658981087972"/>
    <m/>
  </r>
  <r>
    <x v="0"/>
    <x v="42"/>
    <x v="1"/>
    <x v="0"/>
    <x v="0"/>
    <x v="1"/>
    <x v="1"/>
    <x v="5"/>
    <x v="1"/>
    <x v="4"/>
    <x v="6"/>
    <x v="340"/>
    <m/>
    <n v="2.3707172475234248"/>
    <m/>
    <n v="3.7931475960374796"/>
    <m/>
    <n v="13.276016586131178"/>
    <n v="22.284742126720193"/>
    <m/>
    <m/>
    <m/>
    <m/>
  </r>
  <r>
    <x v="4"/>
    <x v="14"/>
    <x v="1"/>
    <x v="0"/>
    <x v="0"/>
    <x v="1"/>
    <x v="0"/>
    <x v="0"/>
    <x v="1"/>
    <x v="4"/>
    <x v="6"/>
    <x v="341"/>
    <n v="3.6"/>
    <n v="4.3"/>
    <n v="7.3"/>
    <n v="8.8000000000000007"/>
    <m/>
    <n v="10"/>
    <n v="14"/>
    <m/>
    <m/>
    <n v="21"/>
    <m/>
  </r>
  <r>
    <x v="5"/>
    <x v="15"/>
    <x v="1"/>
    <x v="0"/>
    <x v="0"/>
    <x v="7"/>
    <x v="0"/>
    <x v="0"/>
    <x v="1"/>
    <x v="4"/>
    <x v="6"/>
    <x v="342"/>
    <n v="0"/>
    <n v="1"/>
    <n v="4.5999999999999996"/>
    <n v="6.8"/>
    <m/>
    <n v="9.8000000000000007"/>
    <n v="14.4"/>
    <m/>
    <m/>
    <m/>
    <m/>
  </r>
  <r>
    <x v="1"/>
    <x v="16"/>
    <x v="1"/>
    <x v="0"/>
    <x v="1"/>
    <x v="1"/>
    <x v="0"/>
    <x v="0"/>
    <x v="1"/>
    <x v="4"/>
    <x v="6"/>
    <x v="343"/>
    <m/>
    <m/>
    <m/>
    <m/>
    <m/>
    <n v="0.34"/>
    <n v="0.42"/>
    <m/>
    <m/>
    <n v="0.36"/>
    <m/>
  </r>
  <r>
    <x v="1"/>
    <x v="16"/>
    <x v="1"/>
    <x v="0"/>
    <x v="7"/>
    <x v="1"/>
    <x v="0"/>
    <x v="0"/>
    <x v="1"/>
    <x v="4"/>
    <x v="6"/>
    <x v="344"/>
    <m/>
    <m/>
    <m/>
    <m/>
    <m/>
    <n v="0.11"/>
    <m/>
    <m/>
    <m/>
    <m/>
    <m/>
  </r>
  <r>
    <x v="0"/>
    <x v="3"/>
    <x v="2"/>
    <x v="0"/>
    <x v="0"/>
    <x v="1"/>
    <x v="1"/>
    <x v="5"/>
    <x v="1"/>
    <x v="4"/>
    <x v="6"/>
    <x v="345"/>
    <m/>
    <n v="0.47039033512865841"/>
    <m/>
    <n v="11.054172875523474"/>
    <m/>
    <n v="28.693810442848164"/>
    <n v="27.988224940155177"/>
    <m/>
    <m/>
    <m/>
    <m/>
  </r>
  <r>
    <x v="6"/>
    <x v="17"/>
    <x v="2"/>
    <x v="0"/>
    <x v="8"/>
    <x v="1"/>
    <x v="0"/>
    <x v="0"/>
    <x v="1"/>
    <x v="4"/>
    <x v="6"/>
    <x v="346"/>
    <m/>
    <m/>
    <m/>
    <n v="0.34859154929577463"/>
    <m/>
    <n v="0.37629107981220655"/>
    <m/>
    <m/>
    <m/>
    <n v="0.40541210224308816"/>
    <n v="0.34297078768909756"/>
  </r>
  <r>
    <x v="6"/>
    <x v="18"/>
    <x v="2"/>
    <x v="0"/>
    <x v="8"/>
    <x v="1"/>
    <x v="0"/>
    <x v="0"/>
    <x v="1"/>
    <x v="4"/>
    <x v="6"/>
    <x v="346"/>
    <m/>
    <m/>
    <m/>
    <n v="0.34154929577464788"/>
    <m/>
    <n v="0.36963354199269688"/>
    <m/>
    <m/>
    <m/>
    <n v="0.39761997913406361"/>
    <n v="0.335178664580073"/>
  </r>
  <r>
    <x v="6"/>
    <x v="19"/>
    <x v="2"/>
    <x v="0"/>
    <x v="8"/>
    <x v="1"/>
    <x v="0"/>
    <x v="0"/>
    <x v="1"/>
    <x v="4"/>
    <x v="6"/>
    <x v="346"/>
    <m/>
    <m/>
    <m/>
    <n v="0.34350547730829423"/>
    <m/>
    <n v="0.37659102764736574"/>
    <m/>
    <m/>
    <m/>
    <n v="0.40155190401669277"/>
    <n v="0.34059728742827333"/>
  </r>
  <r>
    <x v="6"/>
    <x v="20"/>
    <x v="2"/>
    <x v="0"/>
    <x v="8"/>
    <x v="1"/>
    <x v="0"/>
    <x v="0"/>
    <x v="1"/>
    <x v="4"/>
    <x v="6"/>
    <x v="346"/>
    <m/>
    <m/>
    <m/>
    <n v="0.33763693270735523"/>
    <m/>
    <n v="0.36418231611893587"/>
    <m/>
    <m/>
    <m/>
    <n v="0.39746348461137193"/>
    <n v="0.33948226395409498"/>
  </r>
  <r>
    <x v="6"/>
    <x v="21"/>
    <x v="2"/>
    <x v="0"/>
    <x v="8"/>
    <x v="1"/>
    <x v="0"/>
    <x v="0"/>
    <x v="1"/>
    <x v="4"/>
    <x v="6"/>
    <x v="346"/>
    <m/>
    <m/>
    <m/>
    <n v="0.33802816901408456"/>
    <m/>
    <n v="0.36457355242566514"/>
    <m/>
    <m/>
    <m/>
    <n v="0.39369457485654674"/>
    <n v="0.33311163275952016"/>
  </r>
  <r>
    <x v="0"/>
    <x v="42"/>
    <x v="2"/>
    <x v="0"/>
    <x v="0"/>
    <x v="8"/>
    <x v="1"/>
    <x v="5"/>
    <x v="1"/>
    <x v="4"/>
    <x v="6"/>
    <x v="347"/>
    <m/>
    <n v="2.5871468432076212"/>
    <m/>
    <n v="7.0558550269298763"/>
    <m/>
    <n v="12.700539048473777"/>
    <n v="14.81729555655274"/>
    <m/>
    <m/>
    <m/>
    <m/>
  </r>
  <r>
    <x v="0"/>
    <x v="42"/>
    <x v="2"/>
    <x v="0"/>
    <x v="0"/>
    <x v="8"/>
    <x v="1"/>
    <x v="4"/>
    <x v="1"/>
    <x v="4"/>
    <x v="6"/>
    <x v="348"/>
    <m/>
    <n v="5.6446840215439007"/>
    <m/>
    <n v="9.4078067025731684"/>
    <m/>
    <n v="12.935734216038107"/>
    <n v="11.99495354578079"/>
    <m/>
    <m/>
    <m/>
    <m/>
  </r>
  <r>
    <x v="0"/>
    <x v="42"/>
    <x v="2"/>
    <x v="0"/>
    <x v="0"/>
    <x v="8"/>
    <x v="3"/>
    <x v="5"/>
    <x v="1"/>
    <x v="4"/>
    <x v="6"/>
    <x v="349"/>
    <m/>
    <n v="0.47039033512865841"/>
    <m/>
    <n v="0.47039033512865841"/>
    <m/>
    <n v="1.8815613405146336"/>
    <n v="1.8815613405146336"/>
    <m/>
    <m/>
    <m/>
    <m/>
  </r>
  <r>
    <x v="0"/>
    <x v="42"/>
    <x v="2"/>
    <x v="0"/>
    <x v="0"/>
    <x v="8"/>
    <x v="3"/>
    <x v="4"/>
    <x v="1"/>
    <x v="4"/>
    <x v="6"/>
    <x v="350"/>
    <m/>
    <n v="0.94078067025731682"/>
    <m/>
    <n v="1.6463661729503045"/>
    <m/>
    <n v="5.1742936864152425"/>
    <n v="6.5854646918012181"/>
    <m/>
    <m/>
    <m/>
    <m/>
  </r>
  <r>
    <x v="1"/>
    <x v="23"/>
    <x v="3"/>
    <x v="4"/>
    <x v="0"/>
    <x v="1"/>
    <x v="0"/>
    <x v="0"/>
    <x v="1"/>
    <x v="8"/>
    <x v="6"/>
    <x v="351"/>
    <m/>
    <n v="18.5"/>
    <m/>
    <n v="22.25"/>
    <m/>
    <m/>
    <m/>
    <m/>
    <m/>
    <m/>
    <m/>
  </r>
  <r>
    <x v="1"/>
    <x v="23"/>
    <x v="3"/>
    <x v="4"/>
    <x v="0"/>
    <x v="1"/>
    <x v="0"/>
    <x v="0"/>
    <x v="1"/>
    <x v="9"/>
    <x v="6"/>
    <x v="352"/>
    <m/>
    <n v="15.82"/>
    <m/>
    <n v="19.899999999999999"/>
    <m/>
    <m/>
    <m/>
    <m/>
    <m/>
    <m/>
    <m/>
  </r>
  <r>
    <x v="1"/>
    <x v="24"/>
    <x v="3"/>
    <x v="0"/>
    <x v="0"/>
    <x v="1"/>
    <x v="0"/>
    <x v="0"/>
    <x v="1"/>
    <x v="8"/>
    <x v="6"/>
    <x v="353"/>
    <m/>
    <n v="6.6"/>
    <m/>
    <n v="16.100000000000001"/>
    <m/>
    <n v="26.45"/>
    <n v="25.9"/>
    <m/>
    <m/>
    <m/>
    <m/>
  </r>
  <r>
    <x v="1"/>
    <x v="24"/>
    <x v="3"/>
    <x v="0"/>
    <x v="0"/>
    <x v="1"/>
    <x v="0"/>
    <x v="0"/>
    <x v="1"/>
    <x v="9"/>
    <x v="6"/>
    <x v="354"/>
    <m/>
    <n v="4.9249999999999998"/>
    <m/>
    <n v="16.135000000000002"/>
    <m/>
    <n v="21.9"/>
    <m/>
    <m/>
    <m/>
    <m/>
    <m/>
  </r>
  <r>
    <x v="1"/>
    <x v="25"/>
    <x v="3"/>
    <x v="1"/>
    <x v="0"/>
    <x v="1"/>
    <x v="0"/>
    <x v="0"/>
    <x v="1"/>
    <x v="8"/>
    <x v="6"/>
    <x v="355"/>
    <m/>
    <m/>
    <m/>
    <n v="4.915"/>
    <m/>
    <n v="2.0099999999999998"/>
    <m/>
    <m/>
    <m/>
    <m/>
    <m/>
  </r>
  <r>
    <x v="1"/>
    <x v="25"/>
    <x v="3"/>
    <x v="1"/>
    <x v="0"/>
    <x v="1"/>
    <x v="0"/>
    <x v="0"/>
    <x v="1"/>
    <x v="9"/>
    <x v="6"/>
    <x v="356"/>
    <m/>
    <m/>
    <m/>
    <n v="5.2549999999999999"/>
    <m/>
    <m/>
    <m/>
    <m/>
    <m/>
    <m/>
    <m/>
  </r>
  <r>
    <x v="1"/>
    <x v="26"/>
    <x v="3"/>
    <x v="4"/>
    <x v="2"/>
    <x v="1"/>
    <x v="0"/>
    <x v="0"/>
    <x v="1"/>
    <x v="4"/>
    <x v="6"/>
    <x v="357"/>
    <m/>
    <n v="0.54500000000000004"/>
    <m/>
    <n v="0.48499999999999999"/>
    <m/>
    <m/>
    <m/>
    <m/>
    <m/>
    <m/>
    <m/>
  </r>
  <r>
    <x v="1"/>
    <x v="27"/>
    <x v="3"/>
    <x v="0"/>
    <x v="2"/>
    <x v="1"/>
    <x v="0"/>
    <x v="0"/>
    <x v="1"/>
    <x v="8"/>
    <x v="6"/>
    <x v="358"/>
    <m/>
    <n v="0.37"/>
    <m/>
    <n v="0.37"/>
    <m/>
    <n v="0.38"/>
    <n v="0.37"/>
    <m/>
    <m/>
    <m/>
    <m/>
  </r>
  <r>
    <x v="1"/>
    <x v="27"/>
    <x v="3"/>
    <x v="0"/>
    <x v="2"/>
    <x v="1"/>
    <x v="0"/>
    <x v="0"/>
    <x v="1"/>
    <x v="9"/>
    <x v="6"/>
    <x v="359"/>
    <m/>
    <n v="0.45"/>
    <m/>
    <n v="0.5"/>
    <n v="0.435"/>
    <n v="0.45"/>
    <m/>
    <m/>
    <m/>
    <m/>
    <m/>
  </r>
  <r>
    <x v="1"/>
    <x v="23"/>
    <x v="3"/>
    <x v="1"/>
    <x v="2"/>
    <x v="1"/>
    <x v="0"/>
    <x v="0"/>
    <x v="1"/>
    <x v="4"/>
    <x v="6"/>
    <x v="360"/>
    <m/>
    <m/>
    <m/>
    <n v="0.375"/>
    <m/>
    <n v="0.20499999999999999"/>
    <m/>
    <m/>
    <m/>
    <m/>
    <m/>
  </r>
  <r>
    <x v="6"/>
    <x v="28"/>
    <x v="3"/>
    <x v="0"/>
    <x v="8"/>
    <x v="1"/>
    <x v="0"/>
    <x v="0"/>
    <x v="1"/>
    <x v="4"/>
    <x v="6"/>
    <x v="361"/>
    <m/>
    <m/>
    <m/>
    <n v="0.61342592592592593"/>
    <m/>
    <n v="0.53960495742300307"/>
    <m/>
    <m/>
    <m/>
    <n v="0.60555086474857045"/>
    <n v="0.49445452516104654"/>
  </r>
  <r>
    <x v="6"/>
    <x v="29"/>
    <x v="3"/>
    <x v="0"/>
    <x v="8"/>
    <x v="1"/>
    <x v="0"/>
    <x v="0"/>
    <x v="1"/>
    <x v="4"/>
    <x v="6"/>
    <x v="361"/>
    <m/>
    <m/>
    <m/>
    <n v="0.60185185185185186"/>
    <m/>
    <n v="0.5497429329086122"/>
    <m/>
    <m/>
    <m/>
    <n v="0.61129244641247504"/>
    <n v="0.50908381399195302"/>
  </r>
  <r>
    <x v="6"/>
    <x v="30"/>
    <x v="3"/>
    <x v="0"/>
    <x v="8"/>
    <x v="1"/>
    <x v="0"/>
    <x v="0"/>
    <x v="1"/>
    <x v="4"/>
    <x v="6"/>
    <x v="361"/>
    <m/>
    <m/>
    <m/>
    <n v="0.57484567901234573"/>
    <m/>
    <n v="0.54444880962878928"/>
    <m/>
    <m/>
    <m/>
    <n v="0.59720553548924316"/>
    <n v="0.49055304948522016"/>
  </r>
  <r>
    <x v="6"/>
    <x v="31"/>
    <x v="3"/>
    <x v="0"/>
    <x v="8"/>
    <x v="1"/>
    <x v="0"/>
    <x v="0"/>
    <x v="1"/>
    <x v="4"/>
    <x v="6"/>
    <x v="361"/>
    <m/>
    <m/>
    <m/>
    <n v="0.33912037037037041"/>
    <m/>
    <n v="0.54799028713452258"/>
    <m/>
    <m/>
    <m/>
    <n v="0.61393619446008996"/>
    <n v="0.50728370845606696"/>
  </r>
  <r>
    <x v="6"/>
    <x v="32"/>
    <x v="3"/>
    <x v="0"/>
    <x v="8"/>
    <x v="1"/>
    <x v="0"/>
    <x v="0"/>
    <x v="1"/>
    <x v="4"/>
    <x v="6"/>
    <x v="361"/>
    <m/>
    <m/>
    <m/>
    <n v="0.60185185185185186"/>
    <m/>
    <n v="0.55408534282054889"/>
    <m/>
    <m/>
    <m/>
    <n v="0.6112384625027073"/>
    <n v="0.48681056216468049"/>
  </r>
  <r>
    <x v="0"/>
    <x v="3"/>
    <x v="0"/>
    <x v="0"/>
    <x v="0"/>
    <x v="1"/>
    <x v="3"/>
    <x v="5"/>
    <x v="1"/>
    <x v="4"/>
    <x v="7"/>
    <x v="362"/>
    <m/>
    <n v="1.0681668476616048E-4"/>
    <m/>
    <n v="2.0295170105570494E-3"/>
    <m/>
    <n v="1.7802780794360078E-5"/>
    <n v="0"/>
    <n v="0"/>
    <m/>
    <m/>
    <n v="1.0681668476616048E-4"/>
  </r>
  <r>
    <x v="2"/>
    <x v="7"/>
    <x v="0"/>
    <x v="0"/>
    <x v="0"/>
    <x v="1"/>
    <x v="0"/>
    <x v="0"/>
    <x v="1"/>
    <x v="7"/>
    <x v="7"/>
    <x v="363"/>
    <m/>
    <m/>
    <m/>
    <n v="4.6173126756906543E-4"/>
    <m/>
    <m/>
    <m/>
    <m/>
    <m/>
    <m/>
    <m/>
  </r>
  <r>
    <x v="3"/>
    <x v="8"/>
    <x v="0"/>
    <x v="0"/>
    <x v="0"/>
    <x v="1"/>
    <x v="0"/>
    <x v="0"/>
    <x v="1"/>
    <x v="8"/>
    <x v="7"/>
    <x v="364"/>
    <m/>
    <m/>
    <m/>
    <n v="4.7762693415750866E-4"/>
    <m/>
    <m/>
    <m/>
    <m/>
    <m/>
    <m/>
    <m/>
  </r>
  <r>
    <x v="1"/>
    <x v="9"/>
    <x v="0"/>
    <x v="0"/>
    <x v="0"/>
    <x v="1"/>
    <x v="0"/>
    <x v="0"/>
    <x v="1"/>
    <x v="4"/>
    <x v="7"/>
    <x v="365"/>
    <m/>
    <n v="3.784682521057914E-4"/>
    <m/>
    <n v="5.752717432008029E-4"/>
    <m/>
    <n v="6.0554920336926624E-4"/>
    <m/>
    <m/>
    <m/>
    <m/>
    <m/>
  </r>
  <r>
    <x v="1"/>
    <x v="9"/>
    <x v="0"/>
    <x v="0"/>
    <x v="4"/>
    <x v="1"/>
    <x v="0"/>
    <x v="0"/>
    <x v="1"/>
    <x v="4"/>
    <x v="7"/>
    <x v="366"/>
    <m/>
    <m/>
    <m/>
    <m/>
    <m/>
    <n v="1.5895666588443239E-3"/>
    <n v="1.4598280251375265E-4"/>
    <m/>
    <m/>
    <m/>
    <m/>
  </r>
  <r>
    <x v="1"/>
    <x v="9"/>
    <x v="0"/>
    <x v="0"/>
    <x v="5"/>
    <x v="1"/>
    <x v="0"/>
    <x v="0"/>
    <x v="1"/>
    <x v="4"/>
    <x v="7"/>
    <x v="367"/>
    <m/>
    <m/>
    <m/>
    <n v="9.5373999530659419E-4"/>
    <m/>
    <n v="9.4238594774342032E-4"/>
    <n v="1.0332183282488105E-3"/>
    <n v="1.2035290416964163E-3"/>
    <m/>
    <m/>
    <m/>
  </r>
  <r>
    <x v="1"/>
    <x v="10"/>
    <x v="0"/>
    <x v="0"/>
    <x v="6"/>
    <x v="1"/>
    <x v="0"/>
    <x v="0"/>
    <x v="1"/>
    <x v="4"/>
    <x v="7"/>
    <x v="368"/>
    <m/>
    <m/>
    <m/>
    <m/>
    <m/>
    <n v="1.8696331654026092E-3"/>
    <n v="1.6531493251980963E-3"/>
    <m/>
    <m/>
    <m/>
    <m/>
  </r>
  <r>
    <x v="1"/>
    <x v="10"/>
    <x v="0"/>
    <x v="0"/>
    <x v="1"/>
    <x v="1"/>
    <x v="0"/>
    <x v="0"/>
    <x v="1"/>
    <x v="4"/>
    <x v="7"/>
    <x v="369"/>
    <m/>
    <m/>
    <m/>
    <n v="1.6652603092654819E-3"/>
    <m/>
    <n v="2.1648384020451264E-3"/>
    <n v="1.9150493556553043E-3"/>
    <m/>
    <m/>
    <n v="2.4978904638982224E-3"/>
    <m/>
  </r>
  <r>
    <x v="1"/>
    <x v="11"/>
    <x v="0"/>
    <x v="1"/>
    <x v="1"/>
    <x v="1"/>
    <x v="0"/>
    <x v="0"/>
    <x v="1"/>
    <x v="4"/>
    <x v="7"/>
    <x v="370"/>
    <m/>
    <m/>
    <m/>
    <n v="1.9983123711185781E-3"/>
    <m/>
    <n v="2.0815753865818525E-3"/>
    <n v="1.9150493556553043E-3"/>
    <m/>
    <m/>
    <n v="2.0815753865818525E-3"/>
    <m/>
  </r>
  <r>
    <x v="1"/>
    <x v="11"/>
    <x v="0"/>
    <x v="2"/>
    <x v="1"/>
    <x v="1"/>
    <x v="0"/>
    <x v="0"/>
    <x v="1"/>
    <x v="4"/>
    <x v="7"/>
    <x v="371"/>
    <m/>
    <m/>
    <m/>
    <n v="9.1589317009601516E-4"/>
    <m/>
    <n v="1.3322082474123858E-3"/>
    <n v="1.4154712628756598E-3"/>
    <m/>
    <m/>
    <n v="1.4987342783389338E-3"/>
    <m/>
  </r>
  <r>
    <x v="0"/>
    <x v="12"/>
    <x v="0"/>
    <x v="3"/>
    <x v="6"/>
    <x v="1"/>
    <x v="0"/>
    <x v="0"/>
    <x v="1"/>
    <x v="4"/>
    <x v="7"/>
    <x v="372"/>
    <m/>
    <n v="1.6531493251980963E-3"/>
    <m/>
    <n v="6.6913186972303914E-4"/>
    <m/>
    <n v="1.180820946570069E-4"/>
    <n v="5.3136942595653108E-4"/>
    <m/>
    <m/>
    <n v="7.4785326616104376E-4"/>
    <m/>
  </r>
  <r>
    <x v="0"/>
    <x v="12"/>
    <x v="0"/>
    <x v="1"/>
    <x v="4"/>
    <x v="1"/>
    <x v="0"/>
    <x v="0"/>
    <x v="1"/>
    <x v="4"/>
    <x v="7"/>
    <x v="373"/>
    <m/>
    <n v="2.8385118907934355E-4"/>
    <m/>
    <n v="7.9478332942216194E-4"/>
    <m/>
    <n v="1.0218642806856368E-3"/>
    <n v="1.5138730084231654E-3"/>
    <m/>
    <m/>
    <n v="1.7090669562585674E-4"/>
    <m/>
  </r>
  <r>
    <x v="0"/>
    <x v="12"/>
    <x v="0"/>
    <x v="0"/>
    <x v="6"/>
    <x v="1"/>
    <x v="0"/>
    <x v="0"/>
    <x v="1"/>
    <x v="4"/>
    <x v="7"/>
    <x v="368"/>
    <m/>
    <n v="1.5350672305410897E-3"/>
    <m/>
    <n v="2.4600436386876439E-3"/>
    <m/>
    <n v="1.8696331654026092E-3"/>
    <n v="1.6531493251980963E-3"/>
    <m/>
    <m/>
    <m/>
    <m/>
  </r>
  <r>
    <x v="0"/>
    <x v="12"/>
    <x v="0"/>
    <x v="0"/>
    <x v="4"/>
    <x v="1"/>
    <x v="0"/>
    <x v="0"/>
    <x v="1"/>
    <x v="4"/>
    <x v="7"/>
    <x v="366"/>
    <m/>
    <n v="5.4877896555339742E-4"/>
    <m/>
    <n v="7.5693650421158269E-4"/>
    <m/>
    <n v="1.5895666588443239E-3"/>
    <n v="1.5517198336337443E-3"/>
    <m/>
    <m/>
    <m/>
    <m/>
  </r>
  <r>
    <x v="0"/>
    <x v="12"/>
    <x v="0"/>
    <x v="0"/>
    <x v="0"/>
    <x v="1"/>
    <x v="0"/>
    <x v="0"/>
    <x v="1"/>
    <x v="4"/>
    <x v="7"/>
    <x v="365"/>
    <m/>
    <n v="3.784682521057914E-4"/>
    <m/>
    <n v="5.752717432008029E-4"/>
    <m/>
    <n v="6.0554920336926624E-4"/>
    <m/>
    <m/>
    <m/>
    <m/>
    <m/>
  </r>
  <r>
    <x v="0"/>
    <x v="12"/>
    <x v="0"/>
    <x v="4"/>
    <x v="0"/>
    <x v="1"/>
    <x v="0"/>
    <x v="0"/>
    <x v="1"/>
    <x v="4"/>
    <x v="7"/>
    <x v="374"/>
    <n v="4.6173126756906543E-4"/>
    <n v="5.6770237815868699E-4"/>
    <m/>
    <n v="8.7047697984332011E-4"/>
    <m/>
    <n v="1.0218642806856366E-3"/>
    <n v="1.0218642806856366E-3"/>
    <m/>
    <m/>
    <n v="1.3624857075808488E-3"/>
    <m/>
  </r>
  <r>
    <x v="0"/>
    <x v="13"/>
    <x v="1"/>
    <x v="0"/>
    <x v="0"/>
    <x v="1"/>
    <x v="0"/>
    <x v="0"/>
    <x v="0"/>
    <x v="5"/>
    <x v="7"/>
    <x v="375"/>
    <m/>
    <m/>
    <m/>
    <m/>
    <m/>
    <m/>
    <m/>
    <m/>
    <m/>
    <m/>
    <m/>
  </r>
  <r>
    <x v="0"/>
    <x v="0"/>
    <x v="1"/>
    <x v="0"/>
    <x v="0"/>
    <x v="0"/>
    <x v="0"/>
    <x v="0"/>
    <x v="0"/>
    <x v="3"/>
    <x v="7"/>
    <x v="376"/>
    <m/>
    <m/>
    <m/>
    <m/>
    <m/>
    <m/>
    <m/>
    <m/>
    <m/>
    <m/>
    <m/>
  </r>
  <r>
    <x v="1"/>
    <x v="1"/>
    <x v="1"/>
    <x v="0"/>
    <x v="0"/>
    <x v="1"/>
    <x v="1"/>
    <x v="1"/>
    <x v="0"/>
    <x v="3"/>
    <x v="7"/>
    <x v="377"/>
    <m/>
    <n v="2.3499670648555304E-4"/>
    <m/>
    <n v="3.311317227750975E-4"/>
    <m/>
    <n v="9.6135016289544423E-4"/>
    <n v="6.9430845098004317E-4"/>
    <m/>
    <m/>
    <m/>
    <m/>
  </r>
  <r>
    <x v="1"/>
    <x v="1"/>
    <x v="1"/>
    <x v="0"/>
    <x v="1"/>
    <x v="1"/>
    <x v="1"/>
    <x v="1"/>
    <x v="0"/>
    <x v="3"/>
    <x v="7"/>
    <x v="378"/>
    <m/>
    <m/>
    <m/>
    <m/>
    <m/>
    <n v="1.7090669562585677E-3"/>
    <n v="1.4954335867262468E-3"/>
    <m/>
    <m/>
    <n v="1.4954335867262468E-3"/>
    <m/>
  </r>
  <r>
    <x v="0"/>
    <x v="42"/>
    <x v="1"/>
    <x v="0"/>
    <x v="0"/>
    <x v="1"/>
    <x v="1"/>
    <x v="5"/>
    <x v="1"/>
    <x v="4"/>
    <x v="7"/>
    <x v="379"/>
    <m/>
    <n v="1.7802780794360078E-4"/>
    <m/>
    <n v="2.8484449270976125E-4"/>
    <m/>
    <n v="9.9695572448416439E-4"/>
    <n v="1.6734613946698476E-3"/>
    <m/>
    <m/>
    <m/>
    <m/>
  </r>
  <r>
    <x v="4"/>
    <x v="14"/>
    <x v="1"/>
    <x v="0"/>
    <x v="0"/>
    <x v="1"/>
    <x v="0"/>
    <x v="0"/>
    <x v="1"/>
    <x v="4"/>
    <x v="7"/>
    <x v="380"/>
    <n v="2.7034017205825815E-4"/>
    <n v="3.2290631662514161E-4"/>
    <n v="5.4818979334035677E-4"/>
    <n v="6.6083153169796448E-4"/>
    <m/>
    <n v="7.5094492238405046E-4"/>
    <n v="1.0513228913376705E-3"/>
    <m/>
    <m/>
    <n v="1.5769843370065058E-3"/>
    <m/>
  </r>
  <r>
    <x v="5"/>
    <x v="15"/>
    <x v="1"/>
    <x v="0"/>
    <x v="0"/>
    <x v="7"/>
    <x v="0"/>
    <x v="0"/>
    <x v="1"/>
    <x v="4"/>
    <x v="7"/>
    <x v="381"/>
    <n v="0"/>
    <n v="7.5094492238405049E-5"/>
    <n v="3.4543466429666313E-4"/>
    <n v="5.106425472211543E-4"/>
    <m/>
    <n v="7.359260239363693E-4"/>
    <n v="1.0813606882330326E-3"/>
    <m/>
    <m/>
    <m/>
    <m/>
  </r>
  <r>
    <x v="1"/>
    <x v="16"/>
    <x v="1"/>
    <x v="0"/>
    <x v="1"/>
    <x v="1"/>
    <x v="0"/>
    <x v="0"/>
    <x v="1"/>
    <x v="4"/>
    <x v="7"/>
    <x v="382"/>
    <m/>
    <m/>
    <m/>
    <m/>
    <m/>
    <n v="2.8085340097163489E-3"/>
    <n v="3.4693655414143126E-3"/>
    <m/>
    <m/>
    <n v="2.9737418926408399E-3"/>
    <m/>
  </r>
  <r>
    <x v="1"/>
    <x v="16"/>
    <x v="1"/>
    <x v="0"/>
    <x v="7"/>
    <x v="1"/>
    <x v="0"/>
    <x v="0"/>
    <x v="1"/>
    <x v="4"/>
    <x v="7"/>
    <x v="383"/>
    <m/>
    <m/>
    <m/>
    <m/>
    <m/>
    <n v="3.304157658489822E-3"/>
    <m/>
    <m/>
    <m/>
    <m/>
    <m/>
  </r>
  <r>
    <x v="0"/>
    <x v="3"/>
    <x v="2"/>
    <x v="0"/>
    <x v="0"/>
    <x v="1"/>
    <x v="1"/>
    <x v="5"/>
    <x v="1"/>
    <x v="4"/>
    <x v="7"/>
    <x v="384"/>
    <m/>
    <n v="3.5605561588720157E-5"/>
    <m/>
    <n v="8.3673069733492379E-4"/>
    <m/>
    <n v="2.1719392569119296E-3"/>
    <n v="2.1185309145288493E-3"/>
    <m/>
    <m/>
    <m/>
    <m/>
  </r>
  <r>
    <x v="6"/>
    <x v="17"/>
    <x v="2"/>
    <x v="0"/>
    <x v="8"/>
    <x v="1"/>
    <x v="0"/>
    <x v="0"/>
    <x v="1"/>
    <x v="4"/>
    <x v="7"/>
    <x v="385"/>
    <m/>
    <m/>
    <m/>
    <n v="3.1724555375549661E-3"/>
    <m/>
    <n v="3.4288155809937509E-3"/>
    <m/>
    <m/>
    <m/>
    <n v="3.7029784052268963E-3"/>
    <n v="3.1048049705363978E-3"/>
  </r>
  <r>
    <x v="6"/>
    <x v="18"/>
    <x v="2"/>
    <x v="0"/>
    <x v="8"/>
    <x v="1"/>
    <x v="0"/>
    <x v="0"/>
    <x v="1"/>
    <x v="4"/>
    <x v="7"/>
    <x v="385"/>
    <m/>
    <m/>
    <m/>
    <n v="3.1083655266952695E-3"/>
    <m/>
    <n v="3.3682861262929265E-3"/>
    <m/>
    <m/>
    <m/>
    <n v="3.631767282049456E-3"/>
    <n v="3.0335938473589575E-3"/>
  </r>
  <r>
    <x v="6"/>
    <x v="19"/>
    <x v="2"/>
    <x v="0"/>
    <x v="8"/>
    <x v="1"/>
    <x v="0"/>
    <x v="0"/>
    <x v="1"/>
    <x v="4"/>
    <x v="7"/>
    <x v="385"/>
    <m/>
    <m/>
    <m/>
    <n v="3.1261683074896296E-3"/>
    <m/>
    <n v="3.4323761371526235E-3"/>
    <m/>
    <m/>
    <m/>
    <n v="3.6673728436381766E-3"/>
    <n v="3.0834416335831657E-3"/>
  </r>
  <r>
    <x v="6"/>
    <x v="20"/>
    <x v="2"/>
    <x v="0"/>
    <x v="8"/>
    <x v="1"/>
    <x v="0"/>
    <x v="0"/>
    <x v="1"/>
    <x v="4"/>
    <x v="7"/>
    <x v="385"/>
    <m/>
    <m/>
    <m/>
    <n v="3.0727599651065494E-3"/>
    <m/>
    <n v="3.3184383400687188E-3"/>
    <m/>
    <m/>
    <m/>
    <n v="3.631767282049456E-3"/>
    <n v="3.0763205212654219E-3"/>
  </r>
  <r>
    <x v="6"/>
    <x v="21"/>
    <x v="2"/>
    <x v="0"/>
    <x v="8"/>
    <x v="1"/>
    <x v="0"/>
    <x v="0"/>
    <x v="1"/>
    <x v="4"/>
    <x v="7"/>
    <x v="385"/>
    <m/>
    <m/>
    <m/>
    <n v="3.0763205212654219E-3"/>
    <m/>
    <n v="3.3219988962275905E-3"/>
    <m/>
    <m/>
    <m/>
    <n v="3.5961617204607358E-3"/>
    <n v="3.0157910665645975E-3"/>
  </r>
  <r>
    <x v="0"/>
    <x v="42"/>
    <x v="2"/>
    <x v="0"/>
    <x v="0"/>
    <x v="8"/>
    <x v="1"/>
    <x v="5"/>
    <x v="1"/>
    <x v="4"/>
    <x v="7"/>
    <x v="386"/>
    <m/>
    <n v="1.9583058873796086E-4"/>
    <m/>
    <n v="5.3408342383080246E-4"/>
    <m/>
    <n v="9.6135016289544423E-4"/>
    <n v="1.1215751900446852E-3"/>
    <m/>
    <m/>
    <m/>
    <m/>
  </r>
  <r>
    <x v="0"/>
    <x v="42"/>
    <x v="2"/>
    <x v="0"/>
    <x v="0"/>
    <x v="8"/>
    <x v="1"/>
    <x v="4"/>
    <x v="1"/>
    <x v="4"/>
    <x v="7"/>
    <x v="387"/>
    <m/>
    <n v="4.2726673906464194E-4"/>
    <m/>
    <n v="7.1211123177440314E-4"/>
    <m/>
    <n v="9.7915294368980431E-4"/>
    <n v="9.07941820512364E-4"/>
    <m/>
    <m/>
    <m/>
    <m/>
  </r>
  <r>
    <x v="0"/>
    <x v="42"/>
    <x v="2"/>
    <x v="0"/>
    <x v="0"/>
    <x v="8"/>
    <x v="3"/>
    <x v="5"/>
    <x v="1"/>
    <x v="4"/>
    <x v="7"/>
    <x v="388"/>
    <m/>
    <n v="3.5605561588720157E-5"/>
    <m/>
    <n v="3.5605561588720157E-5"/>
    <m/>
    <n v="1.4242224635488063E-4"/>
    <n v="1.4242224635488063E-4"/>
    <m/>
    <m/>
    <m/>
    <m/>
  </r>
  <r>
    <x v="0"/>
    <x v="42"/>
    <x v="2"/>
    <x v="0"/>
    <x v="0"/>
    <x v="8"/>
    <x v="3"/>
    <x v="4"/>
    <x v="1"/>
    <x v="4"/>
    <x v="7"/>
    <x v="389"/>
    <m/>
    <n v="7.1211123177440314E-5"/>
    <m/>
    <n v="1.2461946556052055E-4"/>
    <m/>
    <n v="3.9166117747592172E-4"/>
    <n v="4.984778622420822E-4"/>
    <m/>
    <m/>
    <m/>
    <m/>
  </r>
  <r>
    <x v="1"/>
    <x v="23"/>
    <x v="3"/>
    <x v="4"/>
    <x v="0"/>
    <x v="1"/>
    <x v="0"/>
    <x v="0"/>
    <x v="1"/>
    <x v="8"/>
    <x v="7"/>
    <x v="390"/>
    <m/>
    <n v="1.4225013855532977E-3"/>
    <m/>
    <n v="1.7108462610032904E-3"/>
    <m/>
    <m/>
    <m/>
    <m/>
    <m/>
    <m/>
    <m/>
  </r>
  <r>
    <x v="1"/>
    <x v="23"/>
    <x v="3"/>
    <x v="4"/>
    <x v="0"/>
    <x v="1"/>
    <x v="0"/>
    <x v="0"/>
    <x v="1"/>
    <x v="9"/>
    <x v="7"/>
    <x v="391"/>
    <m/>
    <n v="1.2164309145650362E-3"/>
    <m/>
    <n v="1.5301501390546281E-3"/>
    <m/>
    <m/>
    <m/>
    <m/>
    <m/>
    <m/>
    <m/>
  </r>
  <r>
    <x v="1"/>
    <x v="24"/>
    <x v="3"/>
    <x v="0"/>
    <x v="0"/>
    <x v="1"/>
    <x v="0"/>
    <x v="0"/>
    <x v="1"/>
    <x v="8"/>
    <x v="7"/>
    <x v="392"/>
    <m/>
    <n v="5.0748698079198726E-4"/>
    <m/>
    <n v="1.2379606652653025E-3"/>
    <m/>
    <n v="2.0337925215072822E-3"/>
    <n v="1.9915019397746168E-3"/>
    <m/>
    <m/>
    <m/>
    <m/>
  </r>
  <r>
    <x v="1"/>
    <x v="24"/>
    <x v="3"/>
    <x v="0"/>
    <x v="0"/>
    <x v="1"/>
    <x v="0"/>
    <x v="0"/>
    <x v="1"/>
    <x v="9"/>
    <x v="7"/>
    <x v="393"/>
    <m/>
    <n v="3.7869293642432391E-4"/>
    <m/>
    <n v="1.2406518841028358E-3"/>
    <m/>
    <n v="1.6839340726279579E-3"/>
    <m/>
    <m/>
    <m/>
    <m/>
    <m/>
  </r>
  <r>
    <x v="1"/>
    <x v="25"/>
    <x v="3"/>
    <x v="1"/>
    <x v="0"/>
    <x v="1"/>
    <x v="0"/>
    <x v="0"/>
    <x v="1"/>
    <x v="8"/>
    <x v="7"/>
    <x v="394"/>
    <m/>
    <m/>
    <m/>
    <n v="3.7792401675645719E-4"/>
    <m/>
    <n v="1.5455285324119611E-4"/>
    <m/>
    <m/>
    <m/>
    <m/>
    <m/>
  </r>
  <r>
    <x v="1"/>
    <x v="25"/>
    <x v="3"/>
    <x v="1"/>
    <x v="0"/>
    <x v="1"/>
    <x v="0"/>
    <x v="0"/>
    <x v="1"/>
    <x v="9"/>
    <x v="7"/>
    <x v="395"/>
    <m/>
    <m/>
    <m/>
    <n v="4.0406728546392331E-4"/>
    <m/>
    <m/>
    <m/>
    <m/>
    <m/>
    <m/>
    <m/>
  </r>
  <r>
    <x v="1"/>
    <x v="26"/>
    <x v="3"/>
    <x v="4"/>
    <x v="2"/>
    <x v="1"/>
    <x v="0"/>
    <x v="0"/>
    <x v="1"/>
    <x v="4"/>
    <x v="7"/>
    <x v="396"/>
    <m/>
    <n v="5.5316080906326615E-3"/>
    <m/>
    <n v="4.9226237136822766E-3"/>
    <m/>
    <m/>
    <m/>
    <m/>
    <m/>
    <m/>
    <m/>
  </r>
  <r>
    <x v="1"/>
    <x v="27"/>
    <x v="3"/>
    <x v="0"/>
    <x v="2"/>
    <x v="1"/>
    <x v="0"/>
    <x v="0"/>
    <x v="1"/>
    <x v="8"/>
    <x v="7"/>
    <x v="397"/>
    <m/>
    <n v="3.7554036578607061E-3"/>
    <m/>
    <n v="3.7554036578607061E-3"/>
    <m/>
    <n v="3.8569010540191037E-3"/>
    <n v="3.7554036578607061E-3"/>
    <m/>
    <m/>
    <m/>
    <m/>
  </r>
  <r>
    <x v="1"/>
    <x v="27"/>
    <x v="3"/>
    <x v="0"/>
    <x v="2"/>
    <x v="1"/>
    <x v="0"/>
    <x v="0"/>
    <x v="1"/>
    <x v="9"/>
    <x v="7"/>
    <x v="398"/>
    <m/>
    <n v="4.5673828271278853E-3"/>
    <m/>
    <n v="5.0748698079198726E-3"/>
    <n v="4.4151367328902893E-3"/>
    <n v="4.5673828271278853E-3"/>
    <m/>
    <m/>
    <m/>
    <m/>
    <m/>
  </r>
  <r>
    <x v="1"/>
    <x v="23"/>
    <x v="3"/>
    <x v="1"/>
    <x v="2"/>
    <x v="1"/>
    <x v="0"/>
    <x v="0"/>
    <x v="1"/>
    <x v="4"/>
    <x v="7"/>
    <x v="399"/>
    <m/>
    <m/>
    <m/>
    <n v="3.8061523559399044E-3"/>
    <m/>
    <n v="2.0806966212471478E-3"/>
    <m/>
    <m/>
    <m/>
    <m/>
    <m/>
  </r>
  <r>
    <x v="6"/>
    <x v="28"/>
    <x v="3"/>
    <x v="0"/>
    <x v="8"/>
    <x v="1"/>
    <x v="0"/>
    <x v="0"/>
    <x v="1"/>
    <x v="4"/>
    <x v="7"/>
    <x v="400"/>
    <m/>
    <m/>
    <m/>
    <n v="5.6612842926065058E-3"/>
    <m/>
    <n v="5.0559897455982623E-3"/>
    <m/>
    <m/>
    <m/>
    <n v="5.5900731694290646E-3"/>
    <n v="4.6999341297110616E-3"/>
  </r>
  <r>
    <x v="6"/>
    <x v="29"/>
    <x v="3"/>
    <x v="0"/>
    <x v="8"/>
    <x v="1"/>
    <x v="0"/>
    <x v="0"/>
    <x v="1"/>
    <x v="4"/>
    <x v="7"/>
    <x v="400"/>
    <m/>
    <m/>
    <m/>
    <n v="5.5544676078403453E-3"/>
    <m/>
    <n v="5.1272008687757034E-3"/>
    <m/>
    <m/>
    <m/>
    <n v="5.6256787310177848E-3"/>
    <n v="4.806750814477222E-3"/>
  </r>
  <r>
    <x v="6"/>
    <x v="30"/>
    <x v="3"/>
    <x v="0"/>
    <x v="8"/>
    <x v="1"/>
    <x v="0"/>
    <x v="0"/>
    <x v="1"/>
    <x v="4"/>
    <x v="7"/>
    <x v="400"/>
    <m/>
    <m/>
    <m/>
    <n v="5.3052286767193034E-3"/>
    <m/>
    <n v="5.0559897455982623E-3"/>
    <m/>
    <m/>
    <m/>
    <n v="5.4832564846629041E-3"/>
    <n v="4.6287230065336204E-3"/>
  </r>
  <r>
    <x v="6"/>
    <x v="31"/>
    <x v="3"/>
    <x v="0"/>
    <x v="8"/>
    <x v="1"/>
    <x v="0"/>
    <x v="0"/>
    <x v="1"/>
    <x v="4"/>
    <x v="7"/>
    <x v="400"/>
    <m/>
    <m/>
    <m/>
    <n v="3.1297288636485021E-3"/>
    <m/>
    <n v="4.8423563760659413E-3"/>
    <m/>
    <m/>
    <m/>
    <n v="5.3764397998967437E-3"/>
    <n v="4.5219063217674599E-3"/>
  </r>
  <r>
    <x v="6"/>
    <x v="32"/>
    <x v="3"/>
    <x v="0"/>
    <x v="8"/>
    <x v="1"/>
    <x v="0"/>
    <x v="0"/>
    <x v="1"/>
    <x v="4"/>
    <x v="7"/>
    <x v="400"/>
    <m/>
    <m/>
    <m/>
    <n v="5.5544676078403453E-3"/>
    <m/>
    <n v="5.1628064303644227E-3"/>
    <m/>
    <m/>
    <m/>
    <n v="5.6256787310177848E-3"/>
    <n v="4.6287230065336204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updatedVersion="4" showMemberPropertyTips="0" useAutoFormatting="1" rowGrandTotals="0" itemPrintTitles="1" createdVersion="1" indent="0" compact="0" compactData="0" gridDropZones="1">
  <location ref="B14:J24" firstHeaderRow="2" firstDataRow="2" firstDataCol="3" rowPageCount="9" colPageCount="1"/>
  <pivotFields count="23">
    <pivotField axis="axisRow" compact="0" outline="0" subtotalTop="0" showAll="0" includeNewItemsInFilter="1" defaultSubtotal="0">
      <items count="8">
        <item x="5"/>
        <item x="2"/>
        <item x="4"/>
        <item x="3"/>
        <item x="0"/>
        <item x="1"/>
        <item x="6"/>
        <item x="7"/>
      </items>
    </pivotField>
    <pivotField axis="axisRow" compact="0" outline="0" subtotalTop="0" showAll="0" includeNewItemsInFilter="1">
      <items count="44">
        <item x="28"/>
        <item x="21"/>
        <item x="29"/>
        <item x="30"/>
        <item x="31"/>
        <item x="32"/>
        <item x="17"/>
        <item x="18"/>
        <item x="19"/>
        <item x="20"/>
        <item x="40"/>
        <item x="11"/>
        <item x="9"/>
        <item x="10"/>
        <item x="6"/>
        <item x="13"/>
        <item x="0"/>
        <item x="38"/>
        <item x="33"/>
        <item x="41"/>
        <item x="39"/>
        <item x="2"/>
        <item x="3"/>
        <item x="22"/>
        <item x="12"/>
        <item x="16"/>
        <item x="15"/>
        <item x="14"/>
        <item x="7"/>
        <item x="8"/>
        <item x="4"/>
        <item x="5"/>
        <item x="1"/>
        <item x="34"/>
        <item x="35"/>
        <item x="36"/>
        <item x="25"/>
        <item x="24"/>
        <item x="23"/>
        <item x="27"/>
        <item x="26"/>
        <item x="37"/>
        <item x="42"/>
        <item t="default"/>
      </items>
    </pivotField>
    <pivotField name="Glass ID" axis="axisPage" compact="0" outline="0" subtotalTop="0" multipleItemSelectionAllowed="1" showAll="0" includeNewItemsInFilter="1">
      <items count="5">
        <item h="1" x="0"/>
        <item x="1"/>
        <item h="1" x="3"/>
        <item h="1" x="2"/>
        <item t="default"/>
      </items>
    </pivotField>
    <pivotField name="Temperature  (oC)" axis="axisPage" compact="0" outline="0" subtotalTop="0" multipleItemSelectionAllowed="1" showAll="0" includeNewItemsInFilter="1">
      <items count="6">
        <item x="3"/>
        <item x="2"/>
        <item x="1"/>
        <item x="0"/>
        <item x="4"/>
        <item t="default"/>
      </items>
    </pivotField>
    <pivotField axis="axisPage" compact="0" outline="0" subtotalTop="0" multipleItemSelectionAllowed="1" showAll="0" includeNewItemsInFilter="1">
      <items count="10">
        <item x="0"/>
        <item x="4"/>
        <item x="5"/>
        <item x="6"/>
        <item x="3"/>
        <item x="1"/>
        <item x="8"/>
        <item x="2"/>
        <item x="7"/>
        <item t="default"/>
      </items>
    </pivotField>
    <pivotField name="Solution code" axis="axisPage" compact="0" outline="0" subtotalTop="0" showAll="0" includeNewItemsInFilter="1">
      <items count="10">
        <item x="1"/>
        <item x="2"/>
        <item x="3"/>
        <item x="4"/>
        <item x="5"/>
        <item x="6"/>
        <item x="8"/>
        <item x="7"/>
        <item x="0"/>
        <item t="default"/>
      </items>
    </pivotField>
    <pivotField name="Added material 1" axis="axisPage" compact="0" outline="0" subtotalTop="0" multipleItemSelectionAllowed="1" showAll="0" includeNewItemsInFilter="1">
      <items count="6">
        <item x="3"/>
        <item x="1"/>
        <item x="2"/>
        <item x="0"/>
        <item x="4"/>
        <item t="default"/>
      </items>
    </pivotField>
    <pivotField name="m/w (g/L) for Material 1" axis="axisPage" compact="0" outline="0" subtotalTop="0" multipleItemSelectionAllowed="1" showAll="0" includeNewItemsInFilter="1">
      <items count="9">
        <item x="2"/>
        <item x="3"/>
        <item x="4"/>
        <item x="1"/>
        <item x="5"/>
        <item x="6"/>
        <item x="0"/>
        <item x="7"/>
        <item t="default"/>
      </items>
    </pivotField>
    <pivotField name="Added material 2" axis="axisPage" compact="0" outline="0" subtotalTop="0" multipleItemSelectionAllowed="1" showAll="0" includeNewItemsInFilter="1">
      <items count="4">
        <item x="0"/>
        <item x="1"/>
        <item x="2"/>
        <item t="default"/>
      </items>
    </pivotField>
    <pivotField name="m/w (g/L) for Material 2" axis="axisPage" compact="0" outline="0" subtotalTop="0" showAll="0" includeNewItemsInFilter="1">
      <items count="11">
        <item x="0"/>
        <item x="1"/>
        <item x="2"/>
        <item x="3"/>
        <item x="5"/>
        <item x="9"/>
        <item x="8"/>
        <item x="7"/>
        <item x="4"/>
        <item x="6"/>
        <item t="default"/>
      </items>
    </pivotField>
    <pivotField name="Measured quantity" axis="axisPage" compact="0" outline="0" subtotalTop="0" multipleItemSelectionAllowed="1" showAll="0" includeNewItemsInFilter="1">
      <items count="9">
        <item x="0"/>
        <item h="1" x="1"/>
        <item h="1" x="2"/>
        <item h="1" x="3"/>
        <item h="1" x="5"/>
        <item h="1" x="4"/>
        <item h="1" x="6"/>
        <item h="1" x="7"/>
        <item t="default"/>
      </items>
    </pivotField>
    <pivotField axis="axisRow" compact="0" outline="0" subtotalTop="0" showAll="0" includeNewItemsInFilter="1" defaultSubtotal="0">
      <items count="401">
        <item x="374"/>
        <item x="28"/>
        <item x="79"/>
        <item x="130"/>
        <item x="181"/>
        <item x="335"/>
        <item x="282"/>
        <item x="231"/>
        <item x="372"/>
        <item x="26"/>
        <item x="77"/>
        <item x="128"/>
        <item x="179"/>
        <item x="333"/>
        <item x="280"/>
        <item x="229"/>
        <item x="371"/>
        <item x="25"/>
        <item x="76"/>
        <item x="127"/>
        <item x="178"/>
        <item x="332"/>
        <item x="279"/>
        <item x="228"/>
        <item x="370"/>
        <item x="24"/>
        <item x="75"/>
        <item x="126"/>
        <item x="177"/>
        <item x="331"/>
        <item x="278"/>
        <item x="227"/>
        <item x="373"/>
        <item x="27"/>
        <item x="78"/>
        <item x="129"/>
        <item x="180"/>
        <item x="334"/>
        <item x="281"/>
        <item x="230"/>
        <item x="12"/>
        <item x="63"/>
        <item x="114"/>
        <item x="165"/>
        <item x="317"/>
        <item x="266"/>
        <item x="215"/>
        <item x="267"/>
        <item x="13"/>
        <item x="64"/>
        <item x="115"/>
        <item x="166"/>
        <item x="318"/>
        <item x="216"/>
        <item x="268"/>
        <item x="14"/>
        <item x="65"/>
        <item x="116"/>
        <item x="167"/>
        <item x="319"/>
        <item x="217"/>
        <item x="269"/>
        <item x="15"/>
        <item x="66"/>
        <item x="117"/>
        <item x="168"/>
        <item x="320"/>
        <item x="218"/>
        <item x="16"/>
        <item x="67"/>
        <item x="118"/>
        <item x="169"/>
        <item x="321"/>
        <item x="270"/>
        <item x="219"/>
        <item x="17"/>
        <item x="68"/>
        <item x="119"/>
        <item x="170"/>
        <item x="322"/>
        <item x="271"/>
        <item x="220"/>
        <item x="365"/>
        <item x="364"/>
        <item x="325"/>
        <item x="362"/>
        <item x="18"/>
        <item x="69"/>
        <item x="120"/>
        <item x="171"/>
        <item x="323"/>
        <item x="272"/>
        <item x="221"/>
        <item x="9"/>
        <item x="60"/>
        <item x="111"/>
        <item x="162"/>
        <item x="314"/>
        <item x="263"/>
        <item x="212"/>
        <item x="7"/>
        <item x="58"/>
        <item x="109"/>
        <item x="160"/>
        <item x="312"/>
        <item x="261"/>
        <item x="210"/>
        <item x="5"/>
        <item x="56"/>
        <item x="107"/>
        <item x="158"/>
        <item x="310"/>
        <item x="259"/>
        <item x="208"/>
        <item x="6"/>
        <item x="57"/>
        <item x="108"/>
        <item x="159"/>
        <item x="311"/>
        <item x="260"/>
        <item x="209"/>
        <item x="10"/>
        <item x="61"/>
        <item x="112"/>
        <item x="163"/>
        <item x="315"/>
        <item x="264"/>
        <item x="213"/>
        <item x="8"/>
        <item x="59"/>
        <item x="110"/>
        <item x="161"/>
        <item x="313"/>
        <item x="262"/>
        <item x="211"/>
        <item x="19"/>
        <item x="70"/>
        <item x="121"/>
        <item x="172"/>
        <item x="326"/>
        <item x="273"/>
        <item x="363"/>
        <item x="324"/>
        <item x="222"/>
        <item x="0"/>
        <item x="51"/>
        <item x="102"/>
        <item x="153"/>
        <item x="305"/>
        <item x="254"/>
        <item x="203"/>
        <item x="3"/>
        <item x="54"/>
        <item x="105"/>
        <item x="156"/>
        <item x="308"/>
        <item x="257"/>
        <item x="206"/>
        <item x="2"/>
        <item x="53"/>
        <item x="104"/>
        <item x="155"/>
        <item x="307"/>
        <item x="256"/>
        <item x="205"/>
        <item x="1"/>
        <item x="52"/>
        <item x="103"/>
        <item x="154"/>
        <item x="306"/>
        <item x="255"/>
        <item x="204"/>
        <item x="369"/>
        <item x="4"/>
        <item x="55"/>
        <item x="106"/>
        <item x="157"/>
        <item x="309"/>
        <item x="258"/>
        <item x="207"/>
        <item x="23"/>
        <item x="74"/>
        <item x="125"/>
        <item x="176"/>
        <item x="330"/>
        <item x="277"/>
        <item x="226"/>
        <item x="11"/>
        <item x="62"/>
        <item x="113"/>
        <item x="164"/>
        <item x="316"/>
        <item x="265"/>
        <item x="214"/>
        <item x="367"/>
        <item x="21"/>
        <item x="72"/>
        <item x="123"/>
        <item x="174"/>
        <item x="328"/>
        <item x="275"/>
        <item x="224"/>
        <item x="368"/>
        <item x="22"/>
        <item x="73"/>
        <item x="124"/>
        <item x="175"/>
        <item x="329"/>
        <item x="276"/>
        <item x="225"/>
        <item x="366"/>
        <item x="20"/>
        <item x="71"/>
        <item x="122"/>
        <item x="173"/>
        <item x="327"/>
        <item x="274"/>
        <item x="223"/>
        <item x="375"/>
        <item x="29"/>
        <item x="80"/>
        <item x="131"/>
        <item x="182"/>
        <item x="336"/>
        <item x="283"/>
        <item x="232"/>
        <item x="380"/>
        <item x="377"/>
        <item x="31"/>
        <item x="82"/>
        <item x="133"/>
        <item x="184"/>
        <item x="338"/>
        <item x="285"/>
        <item x="234"/>
        <item x="379"/>
        <item x="33"/>
        <item x="84"/>
        <item x="135"/>
        <item x="186"/>
        <item x="340"/>
        <item x="287"/>
        <item x="236"/>
        <item x="34"/>
        <item x="85"/>
        <item x="136"/>
        <item x="187"/>
        <item x="341"/>
        <item x="288"/>
        <item x="237"/>
        <item x="381"/>
        <item x="35"/>
        <item x="86"/>
        <item x="137"/>
        <item x="188"/>
        <item x="342"/>
        <item x="289"/>
        <item x="238"/>
        <item x="376"/>
        <item x="30"/>
        <item x="81"/>
        <item x="132"/>
        <item x="183"/>
        <item x="337"/>
        <item x="284"/>
        <item x="233"/>
        <item x="382"/>
        <item x="378"/>
        <item x="32"/>
        <item x="83"/>
        <item x="134"/>
        <item x="185"/>
        <item x="339"/>
        <item x="286"/>
        <item x="235"/>
        <item x="36"/>
        <item x="87"/>
        <item x="138"/>
        <item x="189"/>
        <item x="343"/>
        <item x="290"/>
        <item x="239"/>
        <item x="383"/>
        <item x="37"/>
        <item x="88"/>
        <item x="139"/>
        <item x="190"/>
        <item x="344"/>
        <item x="291"/>
        <item x="240"/>
        <item x="391"/>
        <item x="352"/>
        <item x="390"/>
        <item x="351"/>
        <item x="44"/>
        <item x="95"/>
        <item x="146"/>
        <item x="197"/>
        <item x="298"/>
        <item x="247"/>
        <item x="396"/>
        <item x="47"/>
        <item x="98"/>
        <item x="149"/>
        <item x="200"/>
        <item x="357"/>
        <item x="301"/>
        <item x="250"/>
        <item x="395"/>
        <item x="356"/>
        <item x="394"/>
        <item x="355"/>
        <item x="46"/>
        <item x="97"/>
        <item x="148"/>
        <item x="199"/>
        <item x="300"/>
        <item x="249"/>
        <item x="399"/>
        <item x="49"/>
        <item x="100"/>
        <item x="151"/>
        <item x="202"/>
        <item x="360"/>
        <item x="303"/>
        <item x="252"/>
        <item x="393"/>
        <item x="354"/>
        <item x="392"/>
        <item x="353"/>
        <item x="45"/>
        <item x="96"/>
        <item x="147"/>
        <item x="198"/>
        <item x="299"/>
        <item x="248"/>
        <item x="152"/>
        <item sd="0" x="400"/>
        <item x="50"/>
        <item x="101"/>
        <item x="361"/>
        <item x="304"/>
        <item x="253"/>
        <item x="398"/>
        <item x="359"/>
        <item x="397"/>
        <item x="358"/>
        <item x="48"/>
        <item x="99"/>
        <item x="150"/>
        <item x="201"/>
        <item x="302"/>
        <item x="251"/>
        <item x="388"/>
        <item x="42"/>
        <item x="93"/>
        <item x="144"/>
        <item x="195"/>
        <item x="349"/>
        <item x="296"/>
        <item x="245"/>
        <item x="389"/>
        <item x="43"/>
        <item x="94"/>
        <item x="145"/>
        <item x="196"/>
        <item x="350"/>
        <item x="297"/>
        <item x="246"/>
        <item x="386"/>
        <item x="40"/>
        <item x="91"/>
        <item x="142"/>
        <item x="193"/>
        <item x="347"/>
        <item x="294"/>
        <item x="243"/>
        <item x="387"/>
        <item x="41"/>
        <item x="92"/>
        <item x="143"/>
        <item x="194"/>
        <item x="348"/>
        <item x="295"/>
        <item x="244"/>
        <item x="384"/>
        <item x="38"/>
        <item x="89"/>
        <item x="140"/>
        <item x="191"/>
        <item x="345"/>
        <item x="292"/>
        <item x="241"/>
        <item sd="0" x="385"/>
        <item x="39"/>
        <item x="90"/>
        <item x="141"/>
        <item x="192"/>
        <item x="346"/>
        <item x="293"/>
        <item x="242"/>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11"/>
    <field x="0"/>
    <field x="1"/>
  </rowFields>
  <rowItems count="9">
    <i>
      <x v="219"/>
      <x v="4"/>
      <x v="15"/>
    </i>
    <i>
      <x v="228"/>
      <x v="5"/>
      <x v="32"/>
    </i>
    <i>
      <x v="236"/>
      <x v="4"/>
      <x v="21"/>
    </i>
    <i>
      <x v="243"/>
      <x v="2"/>
      <x v="27"/>
    </i>
    <i>
      <x v="251"/>
      <x/>
      <x v="26"/>
    </i>
    <i>
      <x v="259"/>
      <x v="4"/>
      <x v="16"/>
    </i>
    <i>
      <x v="268"/>
      <x v="5"/>
      <x v="32"/>
    </i>
    <i>
      <x v="275"/>
      <x v="5"/>
      <x v="25"/>
    </i>
    <i>
      <x v="283"/>
      <x v="5"/>
      <x v="25"/>
    </i>
  </rowItems>
  <colItems count="1">
    <i/>
  </colItems>
  <pageFields count="9">
    <pageField fld="10" hier="-1"/>
    <pageField fld="2" hier="-1"/>
    <pageField fld="3" hier="-1"/>
    <pageField fld="4" hier="-1"/>
    <pageField fld="5" hier="-1"/>
    <pageField fld="6" hier="-1"/>
    <pageField fld="7" hier="-1"/>
    <pageField fld="8" hier="-1"/>
    <pageField fld="9" hier="-1"/>
  </pageFields>
  <formats count="51">
    <format dxfId="50">
      <pivotArea field="10" type="button" dataOnly="0" labelOnly="1" outline="0" axis="axisPage" fieldPosition="0"/>
    </format>
    <format dxfId="49">
      <pivotArea dataOnly="0" labelOnly="1" outline="0" fieldPosition="0">
        <references count="3">
          <reference field="3" count="1" selected="0">
            <x v="3"/>
          </reference>
          <reference field="4" count="1" selected="0">
            <x v="0"/>
          </reference>
          <reference field="10" count="0"/>
        </references>
      </pivotArea>
    </format>
    <format dxfId="48">
      <pivotArea field="2" type="button" dataOnly="0" labelOnly="1" outline="0" axis="axisPage" fieldPosition="1"/>
    </format>
    <format dxfId="47">
      <pivotArea dataOnly="0" labelOnly="1" outline="0" fieldPosition="0">
        <references count="3">
          <reference field="2" count="0"/>
          <reference field="3" count="1" selected="0">
            <x v="3"/>
          </reference>
          <reference field="4" count="1" selected="0">
            <x v="0"/>
          </reference>
        </references>
      </pivotArea>
    </format>
    <format dxfId="46">
      <pivotArea field="3" type="button" dataOnly="0" labelOnly="1" outline="0" axis="axisPage" fieldPosition="2"/>
    </format>
    <format dxfId="45">
      <pivotArea dataOnly="0" labelOnly="1" outline="0" fieldPosition="0">
        <references count="2">
          <reference field="3" count="1">
            <x v="3"/>
          </reference>
          <reference field="4" count="1" selected="0">
            <x v="0"/>
          </reference>
        </references>
      </pivotArea>
    </format>
    <format dxfId="44">
      <pivotArea field="4" type="button" dataOnly="0" labelOnly="1" outline="0" axis="axisPage" fieldPosition="3"/>
    </format>
    <format dxfId="43">
      <pivotArea dataOnly="0" labelOnly="1" outline="0" fieldPosition="0">
        <references count="2">
          <reference field="3" count="1" selected="0">
            <x v="3"/>
          </reference>
          <reference field="4" count="1">
            <x v="0"/>
          </reference>
        </references>
      </pivotArea>
    </format>
    <format dxfId="42">
      <pivotArea field="5" type="button" dataOnly="0" labelOnly="1" outline="0" axis="axisPage" fieldPosition="4"/>
    </format>
    <format dxfId="41">
      <pivotArea dataOnly="0" labelOnly="1" outline="0" fieldPosition="0">
        <references count="3">
          <reference field="3" count="1" selected="0">
            <x v="3"/>
          </reference>
          <reference field="4" count="1" selected="0">
            <x v="0"/>
          </reference>
          <reference field="5" count="0"/>
        </references>
      </pivotArea>
    </format>
    <format dxfId="40">
      <pivotArea field="6" type="button" dataOnly="0" labelOnly="1" outline="0" axis="axisPage" fieldPosition="5"/>
    </format>
    <format dxfId="39">
      <pivotArea dataOnly="0" labelOnly="1" outline="0" fieldPosition="0">
        <references count="3">
          <reference field="3" count="1" selected="0">
            <x v="3"/>
          </reference>
          <reference field="4" count="1" selected="0">
            <x v="0"/>
          </reference>
          <reference field="6" count="0"/>
        </references>
      </pivotArea>
    </format>
    <format dxfId="38">
      <pivotArea field="7" type="button" dataOnly="0" labelOnly="1" outline="0" axis="axisPage" fieldPosition="6"/>
    </format>
    <format dxfId="37">
      <pivotArea dataOnly="0" labelOnly="1" outline="0" fieldPosition="0">
        <references count="3">
          <reference field="3" count="1" selected="0">
            <x v="3"/>
          </reference>
          <reference field="4" count="1" selected="0">
            <x v="0"/>
          </reference>
          <reference field="7" count="0"/>
        </references>
      </pivotArea>
    </format>
    <format dxfId="36">
      <pivotArea field="8" type="button" dataOnly="0" labelOnly="1" outline="0" axis="axisPage" fieldPosition="7"/>
    </format>
    <format dxfId="35">
      <pivotArea dataOnly="0" labelOnly="1" outline="0" fieldPosition="0">
        <references count="3">
          <reference field="3" count="1" selected="0">
            <x v="3"/>
          </reference>
          <reference field="4" count="1" selected="0">
            <x v="0"/>
          </reference>
          <reference field="8" count="0"/>
        </references>
      </pivotArea>
    </format>
    <format dxfId="34">
      <pivotArea field="10" type="button" dataOnly="0" labelOnly="1" outline="0" axis="axisPage" fieldPosition="0"/>
    </format>
    <format dxfId="33">
      <pivotArea field="10" type="button" dataOnly="0" labelOnly="1" outline="0" axis="axisPage" fieldPosition="0"/>
    </format>
    <format dxfId="32">
      <pivotArea dataOnly="0" labelOnly="1" outline="0" fieldPosition="0">
        <references count="3">
          <reference field="3" count="1" selected="0">
            <x v="3"/>
          </reference>
          <reference field="4" count="1" selected="0">
            <x v="0"/>
          </reference>
          <reference field="10" count="0"/>
        </references>
      </pivotArea>
    </format>
    <format dxfId="31">
      <pivotArea dataOnly="0" labelOnly="1" outline="0" fieldPosition="0">
        <references count="3">
          <reference field="2" count="0"/>
          <reference field="3" count="1" selected="0">
            <x v="3"/>
          </reference>
          <reference field="4" count="1" selected="0">
            <x v="0"/>
          </reference>
        </references>
      </pivotArea>
    </format>
    <format dxfId="30">
      <pivotArea dataOnly="0" labelOnly="1" outline="0" fieldPosition="0">
        <references count="2">
          <reference field="3" count="1">
            <x v="3"/>
          </reference>
          <reference field="4" count="1" selected="0">
            <x v="0"/>
          </reference>
        </references>
      </pivotArea>
    </format>
    <format dxfId="29">
      <pivotArea dataOnly="0" labelOnly="1" outline="0" fieldPosition="0">
        <references count="2">
          <reference field="3" count="1" selected="0">
            <x v="3"/>
          </reference>
          <reference field="4" count="1">
            <x v="0"/>
          </reference>
        </references>
      </pivotArea>
    </format>
    <format dxfId="28">
      <pivotArea dataOnly="0" labelOnly="1" outline="0" fieldPosition="0">
        <references count="3">
          <reference field="3" count="1" selected="0">
            <x v="3"/>
          </reference>
          <reference field="4" count="1" selected="0">
            <x v="0"/>
          </reference>
          <reference field="5" count="0"/>
        </references>
      </pivotArea>
    </format>
    <format dxfId="27">
      <pivotArea dataOnly="0" labelOnly="1" outline="0" fieldPosition="0">
        <references count="3">
          <reference field="3" count="1" selected="0">
            <x v="3"/>
          </reference>
          <reference field="4" count="1" selected="0">
            <x v="0"/>
          </reference>
          <reference field="6" count="0"/>
        </references>
      </pivotArea>
    </format>
    <format dxfId="26">
      <pivotArea dataOnly="0" labelOnly="1" outline="0" fieldPosition="0">
        <references count="3">
          <reference field="3" count="1" selected="0">
            <x v="3"/>
          </reference>
          <reference field="4" count="1" selected="0">
            <x v="0"/>
          </reference>
          <reference field="7" count="0"/>
        </references>
      </pivotArea>
    </format>
    <format dxfId="25">
      <pivotArea dataOnly="0" labelOnly="1" outline="0" fieldPosition="0">
        <references count="3">
          <reference field="3" count="1" selected="0">
            <x v="3"/>
          </reference>
          <reference field="4" count="1" selected="0">
            <x v="0"/>
          </reference>
          <reference field="8" count="0"/>
        </references>
      </pivotArea>
    </format>
    <format dxfId="24">
      <pivotArea dataOnly="0" labelOnly="1" outline="0" fieldPosition="0">
        <references count="3">
          <reference field="3" count="1" selected="0">
            <x v="3"/>
          </reference>
          <reference field="4" count="1" selected="0">
            <x v="0"/>
          </reference>
          <reference field="9" count="0"/>
        </references>
      </pivotArea>
    </format>
    <format dxfId="23">
      <pivotArea field="10" type="button" dataOnly="0" labelOnly="1" outline="0" axis="axisPage" fieldPosition="0"/>
    </format>
    <format dxfId="22">
      <pivotArea field="2" type="button" dataOnly="0" labelOnly="1" outline="0" axis="axisPage" fieldPosition="1"/>
    </format>
    <format dxfId="21">
      <pivotArea field="3" type="button" dataOnly="0" labelOnly="1" outline="0" axis="axisPage" fieldPosition="2"/>
    </format>
    <format dxfId="20">
      <pivotArea field="4" type="button" dataOnly="0" labelOnly="1" outline="0" axis="axisPage" fieldPosition="3"/>
    </format>
    <format dxfId="19">
      <pivotArea field="5" type="button" dataOnly="0" labelOnly="1" outline="0" axis="axisPage" fieldPosition="4"/>
    </format>
    <format dxfId="18">
      <pivotArea field="6" type="button" dataOnly="0" labelOnly="1" outline="0" axis="axisPage" fieldPosition="5"/>
    </format>
    <format dxfId="17">
      <pivotArea field="7" type="button" dataOnly="0" labelOnly="1" outline="0" axis="axisPage" fieldPosition="6"/>
    </format>
    <format dxfId="16">
      <pivotArea field="8" type="button" dataOnly="0" labelOnly="1" outline="0" axis="axisPage" fieldPosition="7"/>
    </format>
    <format dxfId="15">
      <pivotArea field="9" type="button" dataOnly="0" labelOnly="1" outline="0" axis="axisPage" fieldPosition="8"/>
    </format>
    <format dxfId="14">
      <pivotArea type="origin" dataOnly="0" labelOnly="1" outline="0" fieldPosition="0"/>
    </format>
    <format dxfId="13">
      <pivotArea field="0" type="button" dataOnly="0" labelOnly="1" outline="0" axis="axisRow" fieldPosition="1"/>
    </format>
    <format dxfId="12">
      <pivotArea field="1" type="button" dataOnly="0" labelOnly="1" outline="0" axis="axisRow" fieldPosition="2"/>
    </format>
    <format dxfId="11">
      <pivotArea type="topRight" dataOnly="0" labelOnly="1" outline="0" offset="F1" fieldPosition="0"/>
    </format>
    <format dxfId="10">
      <pivotArea field="0" type="button" dataOnly="0" labelOnly="1" outline="0" axis="axisRow" fieldPosition="1"/>
    </format>
    <format dxfId="9">
      <pivotArea field="1" type="button" dataOnly="0" labelOnly="1" outline="0" axis="axisRow" fieldPosition="2"/>
    </format>
    <format dxfId="8">
      <pivotArea field="10" type="button" dataOnly="0" labelOnly="1" outline="0" axis="axisPage" fieldPosition="0"/>
    </format>
    <format dxfId="7">
      <pivotArea field="2" type="button" dataOnly="0" labelOnly="1" outline="0" axis="axisPage" fieldPosition="1"/>
    </format>
    <format dxfId="6">
      <pivotArea field="3" type="button" dataOnly="0" labelOnly="1" outline="0" axis="axisPage" fieldPosition="2"/>
    </format>
    <format dxfId="5">
      <pivotArea field="4" type="button" dataOnly="0" labelOnly="1" outline="0" axis="axisPage" fieldPosition="3"/>
    </format>
    <format dxfId="4">
      <pivotArea field="5" type="button" dataOnly="0" labelOnly="1" outline="0" axis="axisPage" fieldPosition="4"/>
    </format>
    <format dxfId="3">
      <pivotArea field="6" type="button" dataOnly="0" labelOnly="1" outline="0" axis="axisPage" fieldPosition="5"/>
    </format>
    <format dxfId="2">
      <pivotArea field="7" type="button" dataOnly="0" labelOnly="1" outline="0" axis="axisPage" fieldPosition="6"/>
    </format>
    <format dxfId="1">
      <pivotArea field="8" type="button" dataOnly="0" labelOnly="1" outline="0" axis="axisPage" fieldPosition="7"/>
    </format>
    <format dxfId="0">
      <pivotArea field="9" type="button" dataOnly="0" labelOnly="1" outline="0" axis="axisPage" fieldPosition="8"/>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5"/>
  <sheetViews>
    <sheetView topLeftCell="A13" workbookViewId="0">
      <selection activeCell="C20" sqref="C20"/>
    </sheetView>
  </sheetViews>
  <sheetFormatPr defaultRowHeight="13.2" x14ac:dyDescent="0.25"/>
  <sheetData>
    <row r="3" spans="2:4" ht="15" x14ac:dyDescent="0.25">
      <c r="B3" s="32" t="s">
        <v>30</v>
      </c>
    </row>
    <row r="5" spans="2:4" ht="15" x14ac:dyDescent="0.25">
      <c r="B5" s="33" t="s">
        <v>96</v>
      </c>
      <c r="C5" s="29"/>
      <c r="D5" s="29"/>
    </row>
    <row r="6" spans="2:4" x14ac:dyDescent="0.25">
      <c r="B6" s="30"/>
      <c r="C6" s="29"/>
      <c r="D6" s="29"/>
    </row>
    <row r="7" spans="2:4" x14ac:dyDescent="0.25">
      <c r="B7" s="31" t="s">
        <v>68</v>
      </c>
      <c r="C7" s="30" t="s">
        <v>69</v>
      </c>
    </row>
    <row r="8" spans="2:4" x14ac:dyDescent="0.25">
      <c r="B8" s="31" t="s">
        <v>70</v>
      </c>
      <c r="C8" s="30" t="s">
        <v>71</v>
      </c>
      <c r="D8" s="29"/>
    </row>
    <row r="9" spans="2:4" x14ac:dyDescent="0.25">
      <c r="B9" s="31" t="s">
        <v>2</v>
      </c>
      <c r="C9" s="30" t="s">
        <v>72</v>
      </c>
    </row>
    <row r="10" spans="2:4" x14ac:dyDescent="0.25">
      <c r="B10" s="31" t="s">
        <v>73</v>
      </c>
      <c r="C10" s="30" t="s">
        <v>74</v>
      </c>
    </row>
    <row r="11" spans="2:4" x14ac:dyDescent="0.25">
      <c r="B11" s="31"/>
      <c r="C11" s="30"/>
    </row>
    <row r="12" spans="2:4" x14ac:dyDescent="0.25">
      <c r="B12" s="30"/>
      <c r="C12" s="29"/>
      <c r="D12" s="29"/>
    </row>
    <row r="13" spans="2:4" ht="15" x14ac:dyDescent="0.25">
      <c r="B13" s="33" t="s">
        <v>97</v>
      </c>
      <c r="C13" s="29"/>
      <c r="D13" s="29"/>
    </row>
    <row r="14" spans="2:4" x14ac:dyDescent="0.25">
      <c r="B14" s="30"/>
      <c r="C14" s="29"/>
      <c r="D14" s="29"/>
    </row>
    <row r="15" spans="2:4" x14ac:dyDescent="0.25">
      <c r="B15" s="31" t="s">
        <v>4</v>
      </c>
      <c r="C15" s="30" t="s">
        <v>75</v>
      </c>
      <c r="D15" s="29"/>
    </row>
    <row r="16" spans="2:4" x14ac:dyDescent="0.25">
      <c r="B16" s="31" t="s">
        <v>76</v>
      </c>
      <c r="C16" s="30" t="s">
        <v>77</v>
      </c>
      <c r="D16" s="29"/>
    </row>
    <row r="17" spans="2:4" x14ac:dyDescent="0.25">
      <c r="B17" s="31" t="s">
        <v>58</v>
      </c>
      <c r="C17" s="30" t="s">
        <v>78</v>
      </c>
      <c r="D17" s="29"/>
    </row>
    <row r="18" spans="2:4" x14ac:dyDescent="0.25">
      <c r="B18" s="31" t="s">
        <v>79</v>
      </c>
      <c r="C18" s="30" t="s">
        <v>228</v>
      </c>
      <c r="D18" s="29"/>
    </row>
    <row r="19" spans="2:4" x14ac:dyDescent="0.25">
      <c r="B19" s="31" t="s">
        <v>80</v>
      </c>
      <c r="C19" s="30" t="s">
        <v>81</v>
      </c>
      <c r="D19" s="29"/>
    </row>
    <row r="20" spans="2:4" x14ac:dyDescent="0.25">
      <c r="B20" s="31"/>
      <c r="C20" s="30"/>
      <c r="D20" s="29"/>
    </row>
    <row r="22" spans="2:4" ht="15" x14ac:dyDescent="0.25">
      <c r="B22" s="33" t="s">
        <v>98</v>
      </c>
    </row>
    <row r="23" spans="2:4" x14ac:dyDescent="0.25">
      <c r="B23" s="30"/>
    </row>
    <row r="24" spans="2:4" x14ac:dyDescent="0.25">
      <c r="B24" s="30" t="s">
        <v>82</v>
      </c>
    </row>
    <row r="25" spans="2:4" x14ac:dyDescent="0.25">
      <c r="B25" s="30" t="s">
        <v>83</v>
      </c>
    </row>
    <row r="26" spans="2:4" x14ac:dyDescent="0.25">
      <c r="B26" s="30" t="s">
        <v>84</v>
      </c>
    </row>
    <row r="27" spans="2:4" x14ac:dyDescent="0.25">
      <c r="B27" s="30" t="s">
        <v>85</v>
      </c>
    </row>
    <row r="28" spans="2:4" x14ac:dyDescent="0.25">
      <c r="B28" s="30" t="s">
        <v>86</v>
      </c>
    </row>
    <row r="29" spans="2:4" x14ac:dyDescent="0.25">
      <c r="B29" s="30" t="s">
        <v>87</v>
      </c>
    </row>
    <row r="30" spans="2:4" x14ac:dyDescent="0.25">
      <c r="B30" s="30" t="s">
        <v>88</v>
      </c>
    </row>
    <row r="31" spans="2:4" x14ac:dyDescent="0.25">
      <c r="B31" s="30" t="s">
        <v>89</v>
      </c>
    </row>
    <row r="32" spans="2:4" x14ac:dyDescent="0.25">
      <c r="B32" s="30" t="s">
        <v>90</v>
      </c>
    </row>
    <row r="33" spans="2:2" x14ac:dyDescent="0.25">
      <c r="B33" s="30" t="s">
        <v>91</v>
      </c>
    </row>
    <row r="34" spans="2:2" x14ac:dyDescent="0.25">
      <c r="B34" s="30" t="s">
        <v>92</v>
      </c>
    </row>
    <row r="35" spans="2:2" x14ac:dyDescent="0.25">
      <c r="B35" s="30" t="s">
        <v>93</v>
      </c>
    </row>
    <row r="36" spans="2:2" x14ac:dyDescent="0.25">
      <c r="B36" s="30" t="s">
        <v>94</v>
      </c>
    </row>
    <row r="37" spans="2:2" x14ac:dyDescent="0.25">
      <c r="B37" s="30" t="s">
        <v>95</v>
      </c>
    </row>
    <row r="42" spans="2:2" x14ac:dyDescent="0.25">
      <c r="B42" s="94" t="s">
        <v>164</v>
      </c>
    </row>
    <row r="43" spans="2:2" x14ac:dyDescent="0.25">
      <c r="B43" s="44"/>
    </row>
    <row r="44" spans="2:2" x14ac:dyDescent="0.25">
      <c r="B44" s="44" t="s">
        <v>162</v>
      </c>
    </row>
    <row r="45" spans="2:2" x14ac:dyDescent="0.25">
      <c r="B45" s="44" t="s">
        <v>163</v>
      </c>
    </row>
  </sheetData>
  <phoneticPr fontId="1"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301"/>
  <sheetViews>
    <sheetView showZeros="0" workbookViewId="0">
      <selection activeCell="C34" sqref="C34"/>
    </sheetView>
  </sheetViews>
  <sheetFormatPr defaultRowHeight="13.2" x14ac:dyDescent="0.25"/>
  <cols>
    <col min="1" max="1" width="16.5546875" customWidth="1"/>
    <col min="2" max="2" width="13.6640625" customWidth="1"/>
    <col min="3" max="3" width="12.33203125" customWidth="1"/>
    <col min="4" max="4" width="11.109375" customWidth="1"/>
    <col min="5" max="5" width="10.21875" customWidth="1"/>
    <col min="6" max="6" width="13.44140625" customWidth="1"/>
    <col min="7" max="7" width="10.5546875" customWidth="1"/>
    <col min="8" max="8" width="11.21875" customWidth="1"/>
    <col min="12" max="12" width="24.5546875" style="18" customWidth="1"/>
  </cols>
  <sheetData>
    <row r="1" spans="1:55" ht="15.6" x14ac:dyDescent="0.3">
      <c r="M1" s="51" t="s">
        <v>139</v>
      </c>
    </row>
    <row r="2" spans="1:55" s="22" customForma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c r="X2" s="22">
        <v>0</v>
      </c>
      <c r="Y2" s="22">
        <v>0</v>
      </c>
      <c r="Z2" s="22">
        <v>0</v>
      </c>
      <c r="AA2" s="22">
        <v>0</v>
      </c>
      <c r="AB2" s="22">
        <v>0</v>
      </c>
      <c r="AC2" s="22">
        <v>0</v>
      </c>
      <c r="AD2" s="22">
        <v>0</v>
      </c>
      <c r="AE2" s="22">
        <v>0</v>
      </c>
      <c r="AF2" s="22">
        <v>0</v>
      </c>
      <c r="AG2" s="22">
        <v>0</v>
      </c>
      <c r="AH2" s="22">
        <v>0</v>
      </c>
      <c r="AI2" s="22">
        <v>0</v>
      </c>
      <c r="AJ2" s="22">
        <v>0</v>
      </c>
      <c r="AK2" s="22">
        <v>0</v>
      </c>
      <c r="AL2" s="22">
        <v>0</v>
      </c>
      <c r="AM2" s="22">
        <v>0</v>
      </c>
      <c r="AN2" s="22">
        <v>0</v>
      </c>
      <c r="AO2" s="22">
        <v>0</v>
      </c>
      <c r="AP2" s="22">
        <v>0</v>
      </c>
      <c r="AQ2" s="22">
        <v>0</v>
      </c>
      <c r="AR2" s="22">
        <v>0</v>
      </c>
      <c r="AS2" s="22">
        <v>0</v>
      </c>
      <c r="AT2" s="22">
        <v>0</v>
      </c>
      <c r="AU2" s="22">
        <v>0</v>
      </c>
      <c r="AV2" s="22">
        <v>0</v>
      </c>
      <c r="AW2" s="22">
        <v>0</v>
      </c>
      <c r="AX2" s="22">
        <v>0</v>
      </c>
      <c r="AY2" s="22">
        <v>0</v>
      </c>
      <c r="AZ2" s="22">
        <v>0</v>
      </c>
      <c r="BA2" s="22">
        <v>0</v>
      </c>
      <c r="BB2" s="22">
        <v>0</v>
      </c>
      <c r="BC2" s="22">
        <v>0</v>
      </c>
    </row>
    <row r="3" spans="1:55" s="35" customFormat="1" ht="12" customHeight="1" x14ac:dyDescent="0.25">
      <c r="A3" s="4" t="s">
        <v>23</v>
      </c>
      <c r="B3" s="4" t="s">
        <v>34</v>
      </c>
      <c r="C3" s="4" t="s">
        <v>10</v>
      </c>
      <c r="D3" s="4">
        <v>90</v>
      </c>
      <c r="E3" s="4">
        <v>10</v>
      </c>
      <c r="F3" s="4" t="s">
        <v>121</v>
      </c>
      <c r="G3" s="4"/>
      <c r="H3" s="4"/>
      <c r="I3" s="4" t="s">
        <v>102</v>
      </c>
      <c r="J3" s="4">
        <v>1.67</v>
      </c>
      <c r="K3" s="4" t="s">
        <v>41</v>
      </c>
      <c r="L3" s="98" t="str">
        <f>CONCATENATE(C3,"-",D3,"-",E3,"-",F3,"-",G3,H3,"-",I3,J3,"-",K3)</f>
        <v>ABS118-90-10-D--ben1.67-pH</v>
      </c>
      <c r="M3" s="4"/>
      <c r="N3" s="4">
        <v>9.15</v>
      </c>
      <c r="O3" s="4"/>
      <c r="P3" s="4">
        <v>9.65</v>
      </c>
      <c r="Q3" s="4"/>
      <c r="R3" s="4">
        <v>10</v>
      </c>
      <c r="S3" s="4">
        <v>9.9499999999999993</v>
      </c>
      <c r="T3" s="4"/>
      <c r="U3" s="4"/>
      <c r="V3" s="4"/>
      <c r="W3" s="4"/>
    </row>
    <row r="4" spans="1:55" s="35" customFormat="1" ht="12" customHeight="1" x14ac:dyDescent="0.25">
      <c r="A4" s="4" t="s">
        <v>23</v>
      </c>
      <c r="B4" s="4" t="s">
        <v>34</v>
      </c>
      <c r="C4" s="4" t="s">
        <v>10</v>
      </c>
      <c r="D4" s="4">
        <v>90</v>
      </c>
      <c r="E4" s="4">
        <v>10</v>
      </c>
      <c r="F4" s="4" t="s">
        <v>121</v>
      </c>
      <c r="G4" s="4"/>
      <c r="H4" s="4"/>
      <c r="I4" s="4" t="s">
        <v>102</v>
      </c>
      <c r="J4" s="4">
        <v>6.67</v>
      </c>
      <c r="K4" s="4" t="s">
        <v>41</v>
      </c>
      <c r="L4" s="98" t="str">
        <f>CONCATENATE(C4,"-",D4,"-",E4,"-",F4,"-",G4,H4,"-",I4,J4,"-",K4)</f>
        <v>ABS118-90-10-D--ben6.67-pH</v>
      </c>
      <c r="M4" s="4"/>
      <c r="N4" s="4">
        <v>8.65</v>
      </c>
      <c r="O4" s="4"/>
      <c r="P4" s="4">
        <v>9.3000000000000007</v>
      </c>
      <c r="Q4" s="4"/>
      <c r="R4" s="4">
        <v>9.65</v>
      </c>
      <c r="S4" s="4">
        <v>9.65</v>
      </c>
      <c r="T4" s="4"/>
      <c r="U4" s="4"/>
      <c r="V4" s="4"/>
      <c r="W4" s="4"/>
    </row>
    <row r="5" spans="1:55" s="35" customFormat="1" ht="12" customHeight="1" x14ac:dyDescent="0.25">
      <c r="A5" s="4" t="s">
        <v>23</v>
      </c>
      <c r="B5" s="4" t="s">
        <v>34</v>
      </c>
      <c r="C5" s="4" t="s">
        <v>10</v>
      </c>
      <c r="D5" s="4">
        <v>90</v>
      </c>
      <c r="E5" s="4">
        <v>10</v>
      </c>
      <c r="F5" s="4" t="s">
        <v>121</v>
      </c>
      <c r="G5" s="4"/>
      <c r="H5" s="4"/>
      <c r="I5" s="4" t="s">
        <v>102</v>
      </c>
      <c r="J5" s="4">
        <v>33.299999999999997</v>
      </c>
      <c r="K5" s="4" t="s">
        <v>41</v>
      </c>
      <c r="L5" s="98" t="str">
        <f>CONCATENATE(C5,"-",D5,"-",E5,"-",F5,"-",G5,H5,"-",I5,J5,"-",K5)</f>
        <v>ABS118-90-10-D--ben33.3-pH</v>
      </c>
      <c r="M5" s="4"/>
      <c r="N5" s="4">
        <v>8.3000000000000007</v>
      </c>
      <c r="O5" s="4"/>
      <c r="P5" s="4">
        <v>8.85</v>
      </c>
      <c r="Q5" s="4"/>
      <c r="R5" s="4">
        <v>9.3000000000000007</v>
      </c>
      <c r="S5" s="4">
        <v>9.3000000000000007</v>
      </c>
      <c r="T5" s="4"/>
      <c r="U5" s="4"/>
      <c r="V5" s="4"/>
      <c r="W5" s="4"/>
    </row>
    <row r="6" spans="1:55" s="35" customFormat="1" ht="12" customHeight="1" x14ac:dyDescent="0.25">
      <c r="A6" s="4" t="s">
        <v>23</v>
      </c>
      <c r="B6" s="4" t="s">
        <v>34</v>
      </c>
      <c r="C6" s="4" t="s">
        <v>10</v>
      </c>
      <c r="D6" s="4">
        <v>90</v>
      </c>
      <c r="E6" s="4">
        <v>10</v>
      </c>
      <c r="F6" s="4" t="s">
        <v>121</v>
      </c>
      <c r="G6" s="4"/>
      <c r="H6" s="4"/>
      <c r="I6" s="4" t="s">
        <v>102</v>
      </c>
      <c r="J6" s="4">
        <v>133</v>
      </c>
      <c r="K6" s="4" t="s">
        <v>41</v>
      </c>
      <c r="L6" s="98" t="str">
        <f>CONCATENATE(C6,"-",D6,"-",E6,"-",F6,"-",G6,H6,"-",I6,J6,"-",K6)</f>
        <v>ABS118-90-10-D--ben133-pH</v>
      </c>
      <c r="M6" s="4"/>
      <c r="N6" s="4"/>
      <c r="O6" s="4"/>
      <c r="P6" s="4"/>
      <c r="Q6" s="4"/>
      <c r="R6" s="4"/>
      <c r="S6" s="4"/>
      <c r="T6" s="4"/>
      <c r="U6" s="4"/>
      <c r="V6" s="4"/>
      <c r="W6" s="4"/>
    </row>
    <row r="7" spans="1:55" s="35" customFormat="1" ht="11.25" customHeight="1" x14ac:dyDescent="0.25">
      <c r="A7" s="4" t="s">
        <v>39</v>
      </c>
      <c r="B7" s="4" t="s">
        <v>34</v>
      </c>
      <c r="C7" s="4" t="s">
        <v>10</v>
      </c>
      <c r="D7" s="4">
        <v>90</v>
      </c>
      <c r="E7" s="4">
        <v>1100</v>
      </c>
      <c r="F7" s="4" t="s">
        <v>4</v>
      </c>
      <c r="G7" s="4" t="s">
        <v>25</v>
      </c>
      <c r="H7" s="4">
        <v>33</v>
      </c>
      <c r="I7" s="4" t="s">
        <v>102</v>
      </c>
      <c r="J7" s="4">
        <v>133</v>
      </c>
      <c r="K7" s="4" t="s">
        <v>41</v>
      </c>
      <c r="L7" s="98" t="str">
        <f t="shared" ref="L7:L27" si="0">CONCATENATE(C7,"-",D7,"-",E7,"-",F7,"-",G7,H7,"-",I7,J7,"-",K7)</f>
        <v>ABS118-90-1100-A-mgn33-ben133-pH</v>
      </c>
      <c r="M7" s="4"/>
      <c r="N7" s="4"/>
      <c r="O7" s="4"/>
      <c r="P7" s="4">
        <v>8.5</v>
      </c>
      <c r="Q7" s="4"/>
      <c r="R7" s="4">
        <v>8.6</v>
      </c>
      <c r="S7" s="4">
        <v>8.4</v>
      </c>
      <c r="T7" s="4"/>
      <c r="U7" s="4">
        <v>8.6</v>
      </c>
      <c r="V7" s="4"/>
      <c r="W7" s="4"/>
    </row>
    <row r="8" spans="1:55" x14ac:dyDescent="0.25">
      <c r="A8" s="4" t="s">
        <v>23</v>
      </c>
      <c r="B8" s="4" t="s">
        <v>34</v>
      </c>
      <c r="C8" s="4" t="s">
        <v>10</v>
      </c>
      <c r="D8" s="4">
        <v>90</v>
      </c>
      <c r="E8" s="4">
        <v>10</v>
      </c>
      <c r="F8" s="4" t="s">
        <v>4</v>
      </c>
      <c r="G8" s="4" t="s">
        <v>25</v>
      </c>
      <c r="H8" s="4">
        <v>0.04</v>
      </c>
      <c r="I8" s="4"/>
      <c r="J8" s="4"/>
      <c r="K8" s="4" t="s">
        <v>41</v>
      </c>
      <c r="L8" s="98" t="str">
        <f t="shared" si="0"/>
        <v>ABS118-90-10-A-mgn0.04--pH</v>
      </c>
      <c r="M8" s="4">
        <v>0</v>
      </c>
      <c r="N8" s="4">
        <v>0</v>
      </c>
      <c r="O8" s="4"/>
      <c r="P8" s="4">
        <f>P237</f>
        <v>6.3000000000000007</v>
      </c>
      <c r="Q8" s="4"/>
      <c r="R8" s="4">
        <f>R237</f>
        <v>7</v>
      </c>
      <c r="S8" s="4">
        <f>S237</f>
        <v>7.25</v>
      </c>
      <c r="T8" s="4"/>
      <c r="U8" s="4"/>
      <c r="V8" s="4">
        <f>V237</f>
        <v>8.8000000000000007</v>
      </c>
      <c r="W8" s="4">
        <f>W237</f>
        <v>8.3000000000000007</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row>
    <row r="9" spans="1:55" x14ac:dyDescent="0.25">
      <c r="A9" s="4" t="s">
        <v>23</v>
      </c>
      <c r="B9" s="4" t="s">
        <v>34</v>
      </c>
      <c r="C9" s="4" t="s">
        <v>10</v>
      </c>
      <c r="D9" s="4">
        <v>90</v>
      </c>
      <c r="E9" s="4">
        <v>10</v>
      </c>
      <c r="F9" s="4" t="s">
        <v>4</v>
      </c>
      <c r="G9" s="4" t="s">
        <v>25</v>
      </c>
      <c r="H9" s="4">
        <v>0.4</v>
      </c>
      <c r="I9" s="4"/>
      <c r="J9" s="4"/>
      <c r="K9" s="4" t="s">
        <v>41</v>
      </c>
      <c r="L9" s="98" t="str">
        <f t="shared" si="0"/>
        <v>ABS118-90-10-A-mgn0.4--pH</v>
      </c>
      <c r="M9" s="4">
        <v>0</v>
      </c>
      <c r="N9" s="4">
        <f>N242</f>
        <v>8.75</v>
      </c>
      <c r="O9" s="4"/>
      <c r="P9" s="4">
        <f>P242</f>
        <v>6.35</v>
      </c>
      <c r="Q9" s="4"/>
      <c r="R9" s="4">
        <f>R242</f>
        <v>6.1999999999999993</v>
      </c>
      <c r="S9" s="4">
        <f>S242</f>
        <v>7.2</v>
      </c>
      <c r="T9" s="4"/>
      <c r="U9" s="4"/>
      <c r="V9" s="4">
        <f>V242</f>
        <v>9.1</v>
      </c>
      <c r="W9" s="4">
        <f>W242</f>
        <v>8.6999999999999993</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row>
    <row r="10" spans="1:55" x14ac:dyDescent="0.25">
      <c r="A10" s="4" t="s">
        <v>23</v>
      </c>
      <c r="B10" s="4" t="s">
        <v>34</v>
      </c>
      <c r="C10" s="4" t="s">
        <v>10</v>
      </c>
      <c r="D10" s="4">
        <v>90</v>
      </c>
      <c r="E10" s="4">
        <v>10</v>
      </c>
      <c r="F10" s="4" t="s">
        <v>4</v>
      </c>
      <c r="G10" s="4" t="s">
        <v>28</v>
      </c>
      <c r="H10" s="4">
        <v>4</v>
      </c>
      <c r="I10" s="4"/>
      <c r="J10" s="4"/>
      <c r="K10" s="4" t="s">
        <v>41</v>
      </c>
      <c r="L10" s="98" t="str">
        <f t="shared" si="0"/>
        <v>ABS118-90-10-A-mgn*4--pH</v>
      </c>
      <c r="M10" s="4">
        <v>0</v>
      </c>
      <c r="N10" s="4">
        <v>0</v>
      </c>
      <c r="O10" s="4"/>
      <c r="P10" s="4">
        <f>P247</f>
        <v>6.75</v>
      </c>
      <c r="Q10" s="4"/>
      <c r="R10" s="4">
        <f>R247</f>
        <v>7.1999999999999993</v>
      </c>
      <c r="S10" s="4">
        <f>S247</f>
        <v>8.35</v>
      </c>
      <c r="T10" s="4"/>
      <c r="U10" s="4"/>
      <c r="V10" s="4">
        <f>V247</f>
        <v>0</v>
      </c>
      <c r="W10" s="4">
        <f>W247</f>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row>
    <row r="11" spans="1:55" x14ac:dyDescent="0.25">
      <c r="A11" s="4" t="s">
        <v>23</v>
      </c>
      <c r="B11" s="4" t="s">
        <v>34</v>
      </c>
      <c r="C11" s="4" t="s">
        <v>10</v>
      </c>
      <c r="D11" s="4">
        <v>90</v>
      </c>
      <c r="E11" s="4">
        <v>10</v>
      </c>
      <c r="F11" s="4" t="s">
        <v>4</v>
      </c>
      <c r="G11" s="4" t="s">
        <v>25</v>
      </c>
      <c r="H11" s="4">
        <v>4</v>
      </c>
      <c r="I11" s="4"/>
      <c r="J11" s="4"/>
      <c r="K11" s="4" t="s">
        <v>41</v>
      </c>
      <c r="L11" s="98" t="str">
        <f t="shared" si="0"/>
        <v>ABS118-90-10-A-mgn4--pH</v>
      </c>
      <c r="M11" s="4">
        <v>0</v>
      </c>
      <c r="N11" s="4">
        <f>N252</f>
        <v>8.1999999999999993</v>
      </c>
      <c r="O11" s="4"/>
      <c r="P11" s="4">
        <f>P252</f>
        <v>6.45</v>
      </c>
      <c r="Q11" s="4"/>
      <c r="R11" s="4">
        <f>R252</f>
        <v>6.3000000000000007</v>
      </c>
      <c r="S11" s="4">
        <f>S252</f>
        <v>8</v>
      </c>
      <c r="T11" s="4"/>
      <c r="U11" s="4"/>
      <c r="V11" s="4">
        <f>V252</f>
        <v>9.4</v>
      </c>
      <c r="W11" s="4">
        <f>W252</f>
        <v>9.5</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row>
    <row r="12" spans="1:55" x14ac:dyDescent="0.25">
      <c r="A12" s="4" t="s">
        <v>23</v>
      </c>
      <c r="B12" s="4" t="s">
        <v>34</v>
      </c>
      <c r="C12" s="4" t="s">
        <v>10</v>
      </c>
      <c r="D12" s="4">
        <v>90</v>
      </c>
      <c r="E12" s="4">
        <v>10</v>
      </c>
      <c r="F12" s="4" t="s">
        <v>4</v>
      </c>
      <c r="G12" s="4" t="s">
        <v>28</v>
      </c>
      <c r="H12" s="4">
        <v>40</v>
      </c>
      <c r="I12" s="4"/>
      <c r="J12" s="4"/>
      <c r="K12" s="4" t="s">
        <v>41</v>
      </c>
      <c r="L12" s="98" t="str">
        <f t="shared" si="0"/>
        <v>ABS118-90-10-A-mgn*40--pH</v>
      </c>
      <c r="M12" s="4">
        <v>0</v>
      </c>
      <c r="N12" s="4">
        <v>0</v>
      </c>
      <c r="O12" s="4"/>
      <c r="P12" s="4">
        <f>P257</f>
        <v>8.4499999999999993</v>
      </c>
      <c r="Q12" s="4"/>
      <c r="R12" s="4">
        <f>R257</f>
        <v>8.4499999999999993</v>
      </c>
      <c r="S12" s="4">
        <f>S257</f>
        <v>8.8000000000000007</v>
      </c>
      <c r="T12" s="4"/>
      <c r="U12" s="4"/>
      <c r="V12" s="4">
        <v>0</v>
      </c>
      <c r="W12" s="4">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row>
    <row r="13" spans="1:55" x14ac:dyDescent="0.25">
      <c r="A13" s="4" t="s">
        <v>23</v>
      </c>
      <c r="B13" s="4" t="s">
        <v>34</v>
      </c>
      <c r="C13" s="4" t="s">
        <v>10</v>
      </c>
      <c r="D13" s="4">
        <v>90</v>
      </c>
      <c r="E13" s="4">
        <v>10</v>
      </c>
      <c r="F13" s="4" t="s">
        <v>4</v>
      </c>
      <c r="G13" s="4" t="s">
        <v>25</v>
      </c>
      <c r="H13" s="4">
        <v>40</v>
      </c>
      <c r="I13" s="4"/>
      <c r="J13" s="4"/>
      <c r="K13" s="4" t="s">
        <v>41</v>
      </c>
      <c r="L13" s="98" t="str">
        <f t="shared" si="0"/>
        <v>ABS118-90-10-A-mgn40--pH</v>
      </c>
      <c r="M13" s="4">
        <v>0</v>
      </c>
      <c r="N13" s="4">
        <f>N264</f>
        <v>4.9000000000000004</v>
      </c>
      <c r="O13" s="4"/>
      <c r="P13" s="4">
        <f>P264</f>
        <v>5</v>
      </c>
      <c r="Q13" s="4"/>
      <c r="R13" s="4">
        <f>R264</f>
        <v>4.8</v>
      </c>
      <c r="S13" s="4">
        <f>S264</f>
        <v>4.9000000000000004</v>
      </c>
      <c r="T13" s="4"/>
      <c r="U13" s="4"/>
      <c r="V13" s="4">
        <f>V264</f>
        <v>6.2</v>
      </c>
      <c r="W13" s="4">
        <f>W264</f>
        <v>5.9</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row>
    <row r="14" spans="1:55" x14ac:dyDescent="0.25">
      <c r="A14" s="4" t="s">
        <v>39</v>
      </c>
      <c r="B14" s="4" t="s">
        <v>99</v>
      </c>
      <c r="C14" s="4" t="s">
        <v>10</v>
      </c>
      <c r="D14" s="4">
        <v>90</v>
      </c>
      <c r="E14" s="4">
        <v>1320</v>
      </c>
      <c r="F14" s="4" t="s">
        <v>4</v>
      </c>
      <c r="G14" s="4" t="s">
        <v>25</v>
      </c>
      <c r="H14" s="4">
        <v>40</v>
      </c>
      <c r="I14" s="4"/>
      <c r="J14" s="4"/>
      <c r="K14" s="4" t="s">
        <v>41</v>
      </c>
      <c r="L14" s="98" t="str">
        <f t="shared" si="0"/>
        <v>ABS118-90-1320-A-mgn40--pH</v>
      </c>
      <c r="M14" s="4"/>
      <c r="N14" s="4"/>
      <c r="O14" s="4"/>
      <c r="P14" s="4">
        <v>9.4499999999999993</v>
      </c>
      <c r="Q14" s="4"/>
      <c r="R14" s="4">
        <v>9.4499999999999993</v>
      </c>
      <c r="S14" s="4">
        <v>9.5</v>
      </c>
      <c r="T14" s="4">
        <v>9.4499999999999993</v>
      </c>
      <c r="U14" s="4"/>
      <c r="V14" s="4"/>
      <c r="W14" s="4"/>
    </row>
    <row r="15" spans="1:55" x14ac:dyDescent="0.25">
      <c r="A15" s="4" t="s">
        <v>39</v>
      </c>
      <c r="B15" s="4" t="s">
        <v>99</v>
      </c>
      <c r="C15" s="4" t="s">
        <v>10</v>
      </c>
      <c r="D15" s="4">
        <v>90</v>
      </c>
      <c r="E15" s="4">
        <v>1050</v>
      </c>
      <c r="F15" s="4" t="s">
        <v>4</v>
      </c>
      <c r="G15" s="4" t="s">
        <v>25</v>
      </c>
      <c r="H15" s="4">
        <v>320</v>
      </c>
      <c r="I15" s="4"/>
      <c r="J15" s="4"/>
      <c r="K15" s="4" t="s">
        <v>41</v>
      </c>
      <c r="L15" s="98" t="str">
        <f t="shared" si="0"/>
        <v>ABS118-90-1050-A-mgn320--pH</v>
      </c>
      <c r="M15" s="4"/>
      <c r="N15" s="4"/>
      <c r="O15" s="4"/>
      <c r="P15" s="4">
        <v>8.15</v>
      </c>
      <c r="Q15" s="4">
        <v>8.65</v>
      </c>
      <c r="R15" s="4"/>
      <c r="S15" s="4"/>
      <c r="T15" s="4"/>
      <c r="U15" s="4"/>
      <c r="V15" s="4"/>
      <c r="W15" s="4"/>
    </row>
    <row r="16" spans="1:55" x14ac:dyDescent="0.25">
      <c r="A16" s="4" t="s">
        <v>23</v>
      </c>
      <c r="B16" s="4" t="s">
        <v>110</v>
      </c>
      <c r="C16" s="4" t="s">
        <v>10</v>
      </c>
      <c r="D16" s="4">
        <v>90</v>
      </c>
      <c r="E16" s="4">
        <v>10</v>
      </c>
      <c r="F16" s="4" t="s">
        <v>111</v>
      </c>
      <c r="G16" s="4">
        <v>0</v>
      </c>
      <c r="H16" s="4">
        <v>0</v>
      </c>
      <c r="I16" s="4"/>
      <c r="J16" s="4"/>
      <c r="K16" s="4" t="s">
        <v>41</v>
      </c>
      <c r="L16" s="98" t="str">
        <f t="shared" si="0"/>
        <v>ABS118-90-10-A(pH2.5)-00--pH</v>
      </c>
      <c r="M16" s="4"/>
      <c r="N16" s="4"/>
      <c r="O16" s="4">
        <v>2.6</v>
      </c>
      <c r="P16" s="4">
        <v>2.4</v>
      </c>
      <c r="Q16" s="4"/>
      <c r="R16" s="4"/>
      <c r="S16" s="4"/>
      <c r="T16" s="4"/>
      <c r="U16" s="4"/>
      <c r="V16" s="4"/>
      <c r="W16" s="4"/>
    </row>
    <row r="17" spans="1:55" x14ac:dyDescent="0.25">
      <c r="A17" s="4" t="s">
        <v>23</v>
      </c>
      <c r="B17" s="4" t="s">
        <v>110</v>
      </c>
      <c r="C17" s="4" t="s">
        <v>10</v>
      </c>
      <c r="D17" s="4">
        <v>90</v>
      </c>
      <c r="E17" s="4">
        <v>10</v>
      </c>
      <c r="F17" s="4" t="s">
        <v>112</v>
      </c>
      <c r="G17" s="4">
        <v>0</v>
      </c>
      <c r="H17" s="4">
        <v>0</v>
      </c>
      <c r="I17" s="4"/>
      <c r="J17" s="4"/>
      <c r="K17" s="4" t="s">
        <v>41</v>
      </c>
      <c r="L17" s="98" t="str">
        <f t="shared" si="0"/>
        <v>ABS118-90-10-A(pH5.6)-00--pH</v>
      </c>
      <c r="M17" s="4"/>
      <c r="N17" s="4"/>
      <c r="O17" s="4">
        <v>5.75</v>
      </c>
      <c r="P17" s="4">
        <v>5.55</v>
      </c>
      <c r="Q17" s="4"/>
      <c r="R17" s="4"/>
      <c r="S17" s="4"/>
      <c r="T17" s="4"/>
      <c r="U17" s="4"/>
      <c r="V17" s="4"/>
      <c r="W17" s="4"/>
    </row>
    <row r="18" spans="1:55" x14ac:dyDescent="0.25">
      <c r="A18" s="4" t="s">
        <v>23</v>
      </c>
      <c r="B18" s="4" t="s">
        <v>110</v>
      </c>
      <c r="C18" s="4" t="s">
        <v>10</v>
      </c>
      <c r="D18" s="4">
        <v>90</v>
      </c>
      <c r="E18" s="4">
        <v>10</v>
      </c>
      <c r="F18" s="4" t="s">
        <v>113</v>
      </c>
      <c r="G18" s="4">
        <v>0</v>
      </c>
      <c r="H18" s="4">
        <v>0</v>
      </c>
      <c r="I18" s="4"/>
      <c r="J18" s="4"/>
      <c r="K18" s="4" t="s">
        <v>41</v>
      </c>
      <c r="L18" s="98" t="str">
        <f t="shared" si="0"/>
        <v>ABS118-90-10-A(pH6.1)-00--pH</v>
      </c>
      <c r="M18" s="4"/>
      <c r="N18" s="4"/>
      <c r="O18" s="4">
        <v>6.2</v>
      </c>
      <c r="P18" s="4">
        <v>6</v>
      </c>
      <c r="Q18" s="4"/>
      <c r="R18" s="4"/>
      <c r="S18" s="4"/>
      <c r="T18" s="4"/>
      <c r="U18" s="4"/>
      <c r="V18" s="4"/>
      <c r="W18" s="4"/>
    </row>
    <row r="19" spans="1:55" x14ac:dyDescent="0.25">
      <c r="A19" s="4" t="s">
        <v>23</v>
      </c>
      <c r="B19" s="4" t="s">
        <v>110</v>
      </c>
      <c r="C19" s="4" t="s">
        <v>10</v>
      </c>
      <c r="D19" s="4">
        <v>90</v>
      </c>
      <c r="E19" s="4">
        <v>10</v>
      </c>
      <c r="F19" s="4" t="s">
        <v>114</v>
      </c>
      <c r="G19" s="4"/>
      <c r="H19" s="4"/>
      <c r="I19" s="4"/>
      <c r="J19" s="4"/>
      <c r="K19" s="4" t="s">
        <v>41</v>
      </c>
      <c r="L19" s="98" t="str">
        <f t="shared" si="0"/>
        <v>ABS118-90-10-A(pH8.2)---pH</v>
      </c>
      <c r="M19" s="4"/>
      <c r="N19" s="4"/>
      <c r="O19" s="4">
        <v>8.35</v>
      </c>
      <c r="P19" s="4">
        <v>7.95</v>
      </c>
      <c r="Q19" s="4"/>
      <c r="R19" s="4"/>
      <c r="S19" s="4"/>
      <c r="T19" s="4"/>
      <c r="U19" s="4"/>
      <c r="V19" s="4"/>
      <c r="W19" s="4"/>
    </row>
    <row r="20" spans="1:55" x14ac:dyDescent="0.25">
      <c r="A20" s="4" t="s">
        <v>23</v>
      </c>
      <c r="B20" s="4" t="s">
        <v>110</v>
      </c>
      <c r="C20" s="4" t="s">
        <v>10</v>
      </c>
      <c r="D20" s="4">
        <v>90</v>
      </c>
      <c r="E20" s="4">
        <v>10</v>
      </c>
      <c r="F20" s="4" t="s">
        <v>115</v>
      </c>
      <c r="G20" s="4"/>
      <c r="H20" s="4"/>
      <c r="I20" s="4"/>
      <c r="J20" s="4"/>
      <c r="K20" s="4" t="s">
        <v>41</v>
      </c>
      <c r="L20" s="98" t="str">
        <f t="shared" si="0"/>
        <v>ABS118-90-10-A(pH9 unbf.)---pH</v>
      </c>
      <c r="M20" s="4"/>
      <c r="N20" s="4"/>
      <c r="O20" s="4">
        <v>9</v>
      </c>
      <c r="P20" s="4">
        <v>9.1999999999999993</v>
      </c>
      <c r="Q20" s="4"/>
      <c r="R20" s="4"/>
      <c r="S20" s="4"/>
      <c r="T20" s="4"/>
      <c r="U20" s="4"/>
      <c r="V20" s="4"/>
      <c r="W20" s="4"/>
    </row>
    <row r="21" spans="1:55" x14ac:dyDescent="0.25">
      <c r="A21" s="4" t="s">
        <v>23</v>
      </c>
      <c r="B21" s="4" t="s">
        <v>34</v>
      </c>
      <c r="C21" s="4" t="s">
        <v>10</v>
      </c>
      <c r="D21" s="4">
        <v>90</v>
      </c>
      <c r="E21" s="4">
        <v>10</v>
      </c>
      <c r="F21" s="4" t="s">
        <v>4</v>
      </c>
      <c r="G21" s="4" t="s">
        <v>26</v>
      </c>
      <c r="H21" s="4">
        <v>40</v>
      </c>
      <c r="I21" s="4"/>
      <c r="J21" s="4"/>
      <c r="K21" s="4" t="s">
        <v>41</v>
      </c>
      <c r="L21" s="98" t="str">
        <f t="shared" si="0"/>
        <v>ABS118-90-10-A-feoh40--pH</v>
      </c>
      <c r="M21" s="4">
        <v>0</v>
      </c>
      <c r="N21" s="4">
        <f>N269</f>
        <v>7.3</v>
      </c>
      <c r="O21" s="4"/>
      <c r="P21" s="4">
        <f>P269</f>
        <v>7.7</v>
      </c>
      <c r="Q21" s="4"/>
      <c r="R21" s="4">
        <f>R269</f>
        <v>7.65</v>
      </c>
      <c r="S21" s="4">
        <f>S269</f>
        <v>7.95</v>
      </c>
      <c r="T21" s="4"/>
      <c r="U21" s="4"/>
      <c r="V21" s="4">
        <f>V269</f>
        <v>9.3000000000000007</v>
      </c>
      <c r="W21" s="4">
        <f>W269</f>
        <v>8.8000000000000007</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row>
    <row r="22" spans="1:55" x14ac:dyDescent="0.25">
      <c r="A22" s="4" t="s">
        <v>59</v>
      </c>
      <c r="B22" s="4" t="s">
        <v>60</v>
      </c>
      <c r="C22" s="4" t="s">
        <v>10</v>
      </c>
      <c r="D22" s="4">
        <v>90</v>
      </c>
      <c r="E22" s="4">
        <v>10</v>
      </c>
      <c r="F22" s="4" t="s">
        <v>4</v>
      </c>
      <c r="G22" s="4"/>
      <c r="H22" s="4"/>
      <c r="I22" s="4"/>
      <c r="J22" s="4" t="s">
        <v>63</v>
      </c>
      <c r="K22" s="4" t="s">
        <v>41</v>
      </c>
      <c r="L22" s="98" t="str">
        <f t="shared" si="0"/>
        <v>ABS118-90-10-A--STU-pH</v>
      </c>
      <c r="M22" s="4"/>
      <c r="N22" s="4"/>
      <c r="O22" s="4"/>
      <c r="P22" s="4">
        <v>8</v>
      </c>
      <c r="Q22" s="4"/>
      <c r="R22" s="4"/>
      <c r="S22" s="4"/>
      <c r="T22" s="4"/>
      <c r="U22" s="4"/>
      <c r="V22" s="4"/>
      <c r="W22" s="4"/>
    </row>
    <row r="23" spans="1:55" x14ac:dyDescent="0.25">
      <c r="A23" s="4" t="s">
        <v>61</v>
      </c>
      <c r="B23" s="4" t="s">
        <v>62</v>
      </c>
      <c r="C23" s="4" t="s">
        <v>10</v>
      </c>
      <c r="D23" s="4">
        <v>90</v>
      </c>
      <c r="E23" s="4">
        <v>10</v>
      </c>
      <c r="F23" s="4" t="s">
        <v>4</v>
      </c>
      <c r="G23" s="4"/>
      <c r="H23" s="4"/>
      <c r="I23" s="4"/>
      <c r="J23" s="4" t="s">
        <v>64</v>
      </c>
      <c r="K23" s="4" t="s">
        <v>41</v>
      </c>
      <c r="L23" s="98" t="str">
        <f t="shared" si="0"/>
        <v>ABS118-90-10-A--EIR-pH</v>
      </c>
      <c r="M23" s="4"/>
      <c r="N23" s="4"/>
      <c r="O23" s="4"/>
      <c r="P23" s="4">
        <v>9.1</v>
      </c>
      <c r="Q23" s="4"/>
      <c r="R23" s="4"/>
      <c r="S23" s="4"/>
      <c r="T23" s="4"/>
      <c r="U23" s="4"/>
      <c r="V23" s="4"/>
      <c r="W23" s="4"/>
    </row>
    <row r="24" spans="1:55" x14ac:dyDescent="0.25">
      <c r="A24" s="4" t="s">
        <v>39</v>
      </c>
      <c r="B24" s="4" t="s">
        <v>66</v>
      </c>
      <c r="C24" s="4" t="s">
        <v>10</v>
      </c>
      <c r="D24" s="4">
        <v>90</v>
      </c>
      <c r="E24" s="4">
        <v>10</v>
      </c>
      <c r="F24" s="4" t="s">
        <v>4</v>
      </c>
      <c r="G24" s="4"/>
      <c r="H24" s="4"/>
      <c r="I24" s="4"/>
      <c r="J24" s="4"/>
      <c r="K24" s="4" t="s">
        <v>41</v>
      </c>
      <c r="L24" s="98" t="str">
        <f t="shared" si="0"/>
        <v>ABS118-90-10-A---pH</v>
      </c>
      <c r="M24" s="4"/>
      <c r="N24" s="4">
        <v>9.4</v>
      </c>
      <c r="O24" s="4"/>
      <c r="P24" s="4">
        <v>9.1999999999999993</v>
      </c>
      <c r="Q24" s="4"/>
      <c r="R24" s="4">
        <v>9</v>
      </c>
      <c r="S24" s="4"/>
      <c r="T24" s="4"/>
      <c r="U24" s="4"/>
      <c r="V24" s="4"/>
      <c r="W24" s="4"/>
    </row>
    <row r="25" spans="1:55" x14ac:dyDescent="0.25">
      <c r="A25" s="4" t="s">
        <v>39</v>
      </c>
      <c r="B25" s="4" t="s">
        <v>66</v>
      </c>
      <c r="C25" s="4" t="s">
        <v>10</v>
      </c>
      <c r="D25" s="4">
        <v>90</v>
      </c>
      <c r="E25" s="4">
        <v>50</v>
      </c>
      <c r="F25" s="4" t="s">
        <v>4</v>
      </c>
      <c r="G25" s="4"/>
      <c r="H25" s="4"/>
      <c r="I25" s="4"/>
      <c r="J25" s="4"/>
      <c r="K25" s="4" t="s">
        <v>41</v>
      </c>
      <c r="L25" s="98" t="str">
        <f t="shared" si="0"/>
        <v>ABS118-90-50-A---pH</v>
      </c>
      <c r="M25" s="4"/>
      <c r="N25" s="4"/>
      <c r="O25" s="4"/>
      <c r="P25" s="4"/>
      <c r="Q25" s="4"/>
      <c r="R25" s="4">
        <v>9.1</v>
      </c>
      <c r="S25" s="4">
        <v>9</v>
      </c>
      <c r="T25" s="4"/>
      <c r="U25" s="4"/>
      <c r="V25" s="4"/>
      <c r="W25" s="4"/>
    </row>
    <row r="26" spans="1:55" x14ac:dyDescent="0.25">
      <c r="A26" s="4" t="s">
        <v>39</v>
      </c>
      <c r="B26" s="4" t="s">
        <v>66</v>
      </c>
      <c r="C26" s="4" t="s">
        <v>10</v>
      </c>
      <c r="D26" s="4">
        <v>90</v>
      </c>
      <c r="E26" s="4">
        <v>150</v>
      </c>
      <c r="F26" s="4" t="s">
        <v>4</v>
      </c>
      <c r="G26" s="4"/>
      <c r="H26" s="4"/>
      <c r="I26" s="4"/>
      <c r="J26" s="4"/>
      <c r="K26" s="4" t="s">
        <v>41</v>
      </c>
      <c r="L26" s="98" t="str">
        <f t="shared" si="0"/>
        <v>ABS118-90-150-A---pH</v>
      </c>
      <c r="M26" s="4"/>
      <c r="N26" s="4"/>
      <c r="O26" s="4"/>
      <c r="P26" s="4">
        <v>8.9</v>
      </c>
      <c r="Q26" s="4"/>
      <c r="R26" s="4">
        <v>8.9</v>
      </c>
      <c r="S26" s="4">
        <v>8.6</v>
      </c>
      <c r="T26" s="4">
        <v>8.8000000000000007</v>
      </c>
      <c r="U26" s="4"/>
      <c r="V26" s="4"/>
      <c r="W26" s="4"/>
    </row>
    <row r="27" spans="1:55" x14ac:dyDescent="0.25">
      <c r="A27" s="4" t="s">
        <v>39</v>
      </c>
      <c r="B27" s="4" t="s">
        <v>65</v>
      </c>
      <c r="C27" s="4" t="s">
        <v>10</v>
      </c>
      <c r="D27" s="4">
        <v>90</v>
      </c>
      <c r="E27" s="4">
        <v>260</v>
      </c>
      <c r="F27" s="4" t="s">
        <v>4</v>
      </c>
      <c r="G27" s="4"/>
      <c r="H27" s="4"/>
      <c r="I27" s="4"/>
      <c r="J27" s="4"/>
      <c r="K27" s="4" t="s">
        <v>41</v>
      </c>
      <c r="L27" s="98" t="str">
        <f t="shared" si="0"/>
        <v>ABS118-90-260-A---pH</v>
      </c>
      <c r="M27" s="4"/>
      <c r="N27" s="4"/>
      <c r="O27" s="4"/>
      <c r="P27" s="4"/>
      <c r="Q27" s="4"/>
      <c r="R27" s="4">
        <v>8.9</v>
      </c>
      <c r="S27" s="4">
        <v>8.6999999999999993</v>
      </c>
      <c r="T27" s="4"/>
      <c r="U27" s="4"/>
      <c r="V27" s="4"/>
      <c r="W27" s="4"/>
    </row>
    <row r="28" spans="1:55" x14ac:dyDescent="0.25">
      <c r="A28" s="4" t="s">
        <v>39</v>
      </c>
      <c r="B28" s="4" t="s">
        <v>65</v>
      </c>
      <c r="C28" s="4" t="s">
        <v>10</v>
      </c>
      <c r="D28" s="4">
        <v>90</v>
      </c>
      <c r="E28" s="4">
        <v>1100</v>
      </c>
      <c r="F28" s="4" t="s">
        <v>4</v>
      </c>
      <c r="G28" s="4"/>
      <c r="H28" s="4"/>
      <c r="I28" s="4"/>
      <c r="J28" s="4"/>
      <c r="K28" s="4" t="s">
        <v>41</v>
      </c>
      <c r="L28" s="98" t="str">
        <f>CONCATENATE(C28,"-",D28,"-",E28,"-",F28,"-",G28,H28,"-",I28,J28,"-",K28)</f>
        <v>ABS118-90-1100-A---pH</v>
      </c>
      <c r="M28" s="4">
        <v>0</v>
      </c>
      <c r="N28" s="4"/>
      <c r="O28" s="4"/>
      <c r="P28" s="4">
        <v>9.1999999999999993</v>
      </c>
      <c r="Q28" s="4"/>
      <c r="R28" s="4">
        <v>9.1999999999999993</v>
      </c>
      <c r="S28" s="4">
        <v>8.8000000000000007</v>
      </c>
      <c r="T28" s="4"/>
      <c r="U28" s="4"/>
      <c r="V28" s="4">
        <v>8.8000000000000007</v>
      </c>
      <c r="W28" s="4">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row>
    <row r="29" spans="1:55" x14ac:dyDescent="0.25">
      <c r="A29" s="4" t="s">
        <v>39</v>
      </c>
      <c r="B29" s="4" t="s">
        <v>16</v>
      </c>
      <c r="C29" s="4" t="s">
        <v>10</v>
      </c>
      <c r="D29" s="4">
        <v>70</v>
      </c>
      <c r="E29" s="4">
        <v>1100</v>
      </c>
      <c r="F29" s="4" t="s">
        <v>4</v>
      </c>
      <c r="G29" s="4"/>
      <c r="H29" s="4"/>
      <c r="I29" s="4"/>
      <c r="J29" s="4"/>
      <c r="K29" s="4" t="s">
        <v>41</v>
      </c>
      <c r="L29" s="98" t="str">
        <f>CONCATENATE(C29,"-",D29,"-",E29,"-",F29,"-",G29,H29,"-",I29,J29,"-",K29)</f>
        <v>ABS118-70-1100-A---pH</v>
      </c>
      <c r="M29" s="4"/>
      <c r="N29" s="4"/>
      <c r="O29" s="4"/>
      <c r="P29" s="4">
        <v>9.4</v>
      </c>
      <c r="Q29" s="4"/>
      <c r="R29" s="4">
        <v>9.3000000000000007</v>
      </c>
      <c r="S29" s="4">
        <v>9.1</v>
      </c>
      <c r="T29" s="4"/>
      <c r="U29" s="4"/>
      <c r="V29" s="4">
        <v>9</v>
      </c>
      <c r="W29" s="4"/>
    </row>
    <row r="30" spans="1:55" x14ac:dyDescent="0.25">
      <c r="A30" s="4" t="s">
        <v>39</v>
      </c>
      <c r="B30" s="4" t="s">
        <v>16</v>
      </c>
      <c r="C30" s="4" t="s">
        <v>10</v>
      </c>
      <c r="D30" s="4">
        <v>50</v>
      </c>
      <c r="E30" s="4">
        <v>1100</v>
      </c>
      <c r="F30" s="4" t="s">
        <v>4</v>
      </c>
      <c r="G30" s="4"/>
      <c r="H30" s="4"/>
      <c r="I30" s="4"/>
      <c r="J30" s="4"/>
      <c r="K30" s="4" t="s">
        <v>41</v>
      </c>
      <c r="L30" s="98" t="str">
        <f>CONCATENATE(C30,"-",D30,"-",E30,"-",F30,"-",G30,H30,"-",I30,J30,"-",K30)</f>
        <v>ABS118-50-1100-A---pH</v>
      </c>
      <c r="M30" s="4"/>
      <c r="N30" s="4"/>
      <c r="O30" s="4"/>
      <c r="P30" s="4">
        <v>9</v>
      </c>
      <c r="Q30" s="4"/>
      <c r="R30" s="4">
        <v>9.1</v>
      </c>
      <c r="S30" s="4">
        <v>9.3000000000000007</v>
      </c>
      <c r="T30" s="4"/>
      <c r="U30" s="4"/>
      <c r="V30" s="4">
        <v>9.3000000000000007</v>
      </c>
      <c r="W30" s="4"/>
    </row>
    <row r="31" spans="1:55" s="35" customFormat="1" x14ac:dyDescent="0.25">
      <c r="A31" s="4" t="s">
        <v>23</v>
      </c>
      <c r="B31" s="4" t="s">
        <v>109</v>
      </c>
      <c r="C31" s="4" t="s">
        <v>10</v>
      </c>
      <c r="D31" s="4">
        <v>40</v>
      </c>
      <c r="E31" s="4">
        <v>260</v>
      </c>
      <c r="F31" s="4" t="s">
        <v>4</v>
      </c>
      <c r="G31" s="4"/>
      <c r="H31" s="4"/>
      <c r="I31" s="4"/>
      <c r="J31" s="4"/>
      <c r="K31" s="4" t="s">
        <v>41</v>
      </c>
      <c r="L31" s="98" t="str">
        <f t="shared" ref="L31:L36" si="1">CONCATENATE(C31,"-",D31,"-",E31,"-",F31,"-",G31,H31,"-",I31,J31,"-",K31)</f>
        <v>ABS118-40-260-A---pH</v>
      </c>
      <c r="M31" s="4"/>
      <c r="N31" s="4">
        <v>7.2</v>
      </c>
      <c r="O31" s="4"/>
      <c r="P31" s="4">
        <v>7.5</v>
      </c>
      <c r="Q31" s="4"/>
      <c r="R31" s="4">
        <v>7.3</v>
      </c>
      <c r="S31" s="4">
        <v>6.9</v>
      </c>
      <c r="T31" s="4"/>
      <c r="U31" s="4"/>
      <c r="V31" s="4">
        <v>7.3</v>
      </c>
      <c r="W31" s="4"/>
    </row>
    <row r="32" spans="1:55" s="35" customFormat="1" x14ac:dyDescent="0.25">
      <c r="A32" s="4" t="s">
        <v>23</v>
      </c>
      <c r="B32" s="4" t="s">
        <v>109</v>
      </c>
      <c r="C32" s="4" t="s">
        <v>10</v>
      </c>
      <c r="D32" s="4">
        <v>70</v>
      </c>
      <c r="E32" s="4">
        <v>50</v>
      </c>
      <c r="F32" s="4" t="s">
        <v>4</v>
      </c>
      <c r="G32" s="4"/>
      <c r="H32" s="4"/>
      <c r="I32" s="4"/>
      <c r="J32" s="4"/>
      <c r="K32" s="4" t="s">
        <v>41</v>
      </c>
      <c r="L32" s="98" t="str">
        <f t="shared" si="1"/>
        <v>ABS118-70-50-A---pH</v>
      </c>
      <c r="M32" s="4"/>
      <c r="N32" s="4">
        <v>8.1999999999999993</v>
      </c>
      <c r="O32" s="4"/>
      <c r="P32" s="4">
        <v>8.1</v>
      </c>
      <c r="Q32" s="4"/>
      <c r="R32" s="4">
        <v>8.8000000000000007</v>
      </c>
      <c r="S32" s="4">
        <v>8.8000000000000007</v>
      </c>
      <c r="T32" s="4"/>
      <c r="U32" s="4"/>
      <c r="V32" s="4">
        <v>9</v>
      </c>
      <c r="W32" s="4"/>
    </row>
    <row r="33" spans="1:55" s="35" customFormat="1" x14ac:dyDescent="0.25">
      <c r="A33" s="4" t="s">
        <v>23</v>
      </c>
      <c r="B33" s="4" t="s">
        <v>109</v>
      </c>
      <c r="C33" s="4" t="s">
        <v>10</v>
      </c>
      <c r="D33" s="4">
        <v>90</v>
      </c>
      <c r="E33" s="4">
        <v>260</v>
      </c>
      <c r="F33" s="4" t="s">
        <v>4</v>
      </c>
      <c r="G33" s="4"/>
      <c r="H33" s="4"/>
      <c r="I33" s="4"/>
      <c r="J33" s="4"/>
      <c r="K33" s="4" t="s">
        <v>41</v>
      </c>
      <c r="L33" s="98" t="str">
        <f t="shared" si="1"/>
        <v>ABS118-90-260-A---pH</v>
      </c>
      <c r="M33" s="4"/>
      <c r="N33" s="4" t="s">
        <v>31</v>
      </c>
      <c r="O33" s="4"/>
      <c r="P33" s="4">
        <v>8.9</v>
      </c>
      <c r="Q33" s="4"/>
      <c r="R33" s="4">
        <v>8.9</v>
      </c>
      <c r="S33" s="4">
        <v>8.6999999999999993</v>
      </c>
      <c r="T33" s="4"/>
      <c r="U33" s="4"/>
      <c r="V33" s="4"/>
      <c r="W33" s="4"/>
    </row>
    <row r="34" spans="1:55" s="35" customFormat="1" x14ac:dyDescent="0.25">
      <c r="A34" s="4" t="s">
        <v>23</v>
      </c>
      <c r="B34" s="4" t="s">
        <v>109</v>
      </c>
      <c r="C34" s="4" t="s">
        <v>10</v>
      </c>
      <c r="D34" s="4">
        <v>90</v>
      </c>
      <c r="E34" s="4">
        <v>50</v>
      </c>
      <c r="F34" s="4" t="s">
        <v>4</v>
      </c>
      <c r="G34" s="4"/>
      <c r="H34" s="4"/>
      <c r="I34" s="4"/>
      <c r="J34" s="4"/>
      <c r="K34" s="4" t="s">
        <v>41</v>
      </c>
      <c r="L34" s="98" t="str">
        <f t="shared" si="1"/>
        <v>ABS118-90-50-A---pH</v>
      </c>
      <c r="M34" s="4"/>
      <c r="N34" s="21" t="s">
        <v>31</v>
      </c>
      <c r="O34" s="4"/>
      <c r="P34" s="4">
        <v>7</v>
      </c>
      <c r="Q34" s="4"/>
      <c r="R34" s="4">
        <v>9.1</v>
      </c>
      <c r="S34" s="4">
        <v>9</v>
      </c>
      <c r="T34" s="4"/>
      <c r="U34" s="4"/>
      <c r="V34" s="4"/>
      <c r="W34" s="4"/>
    </row>
    <row r="35" spans="1:55" s="35" customFormat="1" x14ac:dyDescent="0.25">
      <c r="A35" s="4" t="s">
        <v>23</v>
      </c>
      <c r="B35" s="4" t="s">
        <v>109</v>
      </c>
      <c r="C35" s="4" t="s">
        <v>10</v>
      </c>
      <c r="D35" s="4">
        <v>90</v>
      </c>
      <c r="E35" s="4">
        <v>10</v>
      </c>
      <c r="F35" s="4" t="s">
        <v>4</v>
      </c>
      <c r="G35" s="4"/>
      <c r="H35" s="4"/>
      <c r="I35" s="4"/>
      <c r="J35" s="4"/>
      <c r="K35" s="4" t="s">
        <v>41</v>
      </c>
      <c r="L35" s="98" t="str">
        <f t="shared" si="1"/>
        <v>ABS118-90-10-A---pH</v>
      </c>
      <c r="M35" s="4"/>
      <c r="N35" s="4">
        <v>9.4</v>
      </c>
      <c r="O35" s="4"/>
      <c r="P35" s="4">
        <v>9.1999999999999993</v>
      </c>
      <c r="Q35" s="4"/>
      <c r="R35" s="4">
        <v>9</v>
      </c>
      <c r="S35" s="4"/>
      <c r="T35" s="4"/>
      <c r="U35" s="4"/>
      <c r="V35" s="4"/>
      <c r="W35" s="4"/>
    </row>
    <row r="36" spans="1:55" s="35" customFormat="1" x14ac:dyDescent="0.25">
      <c r="A36" s="4" t="s">
        <v>23</v>
      </c>
      <c r="B36" s="4" t="s">
        <v>109</v>
      </c>
      <c r="C36" s="4" t="s">
        <v>10</v>
      </c>
      <c r="D36" s="4">
        <v>110</v>
      </c>
      <c r="E36" s="4">
        <v>10</v>
      </c>
      <c r="F36" s="4" t="s">
        <v>4</v>
      </c>
      <c r="G36" s="4"/>
      <c r="H36" s="4"/>
      <c r="I36" s="4"/>
      <c r="J36" s="4"/>
      <c r="K36" s="4" t="s">
        <v>41</v>
      </c>
      <c r="L36" s="98" t="str">
        <f t="shared" si="1"/>
        <v>ABS118-110-10-A---pH</v>
      </c>
      <c r="M36" s="4" t="s">
        <v>31</v>
      </c>
      <c r="N36" s="4">
        <v>9.3000000000000007</v>
      </c>
      <c r="O36" s="4"/>
      <c r="P36" s="4">
        <v>8.6</v>
      </c>
      <c r="Q36" s="4"/>
      <c r="R36" s="4">
        <v>8.8000000000000007</v>
      </c>
      <c r="S36" s="4" t="s">
        <v>31</v>
      </c>
      <c r="T36" s="4"/>
      <c r="U36" s="4"/>
      <c r="V36" s="4">
        <v>8.5</v>
      </c>
      <c r="W36" s="4"/>
    </row>
    <row r="37" spans="1:55" s="36" customFormat="1" x14ac:dyDescent="0.25">
      <c r="A37" s="6" t="s">
        <v>23</v>
      </c>
      <c r="B37" s="6" t="s">
        <v>119</v>
      </c>
      <c r="C37" s="6" t="s">
        <v>9</v>
      </c>
      <c r="D37" s="6">
        <v>90</v>
      </c>
      <c r="E37" s="6">
        <v>10</v>
      </c>
      <c r="F37" s="6" t="s">
        <v>4</v>
      </c>
      <c r="G37" s="6"/>
      <c r="H37" s="6"/>
      <c r="I37" s="6" t="s">
        <v>102</v>
      </c>
      <c r="J37" s="6">
        <v>2000</v>
      </c>
      <c r="K37" s="6" t="s">
        <v>41</v>
      </c>
      <c r="L37" s="99" t="str">
        <f>CONCATENATE(C37,"-",D37,"-",E37,"-",F37,"-",G37,H37,"-",I37,J37,"-",K37)</f>
        <v>JSSA-90-10-A--ben2000-pH</v>
      </c>
      <c r="M37" s="6"/>
      <c r="N37" s="6"/>
      <c r="O37" s="6"/>
      <c r="P37" s="6"/>
      <c r="Q37" s="6"/>
      <c r="R37" s="6"/>
      <c r="S37" s="6"/>
      <c r="T37" s="6"/>
      <c r="U37" s="6"/>
      <c r="V37" s="6"/>
      <c r="W37" s="6"/>
    </row>
    <row r="38" spans="1:55" s="36" customFormat="1" x14ac:dyDescent="0.25">
      <c r="A38" s="6" t="s">
        <v>23</v>
      </c>
      <c r="B38" s="6" t="s">
        <v>122</v>
      </c>
      <c r="C38" s="6" t="s">
        <v>9</v>
      </c>
      <c r="D38" s="6">
        <v>90</v>
      </c>
      <c r="E38" s="6">
        <v>10</v>
      </c>
      <c r="F38" s="6" t="s">
        <v>121</v>
      </c>
      <c r="G38" s="6"/>
      <c r="H38" s="6"/>
      <c r="I38" s="6" t="s">
        <v>102</v>
      </c>
      <c r="J38" s="6">
        <v>133</v>
      </c>
      <c r="K38" s="6" t="s">
        <v>41</v>
      </c>
      <c r="L38" s="99" t="str">
        <f>CONCATENATE(C38,"-",D38,"-",E38,"-",F38,"-",G38,H38,"-",I38,J38,"-",K38)</f>
        <v>JSSA-90-10-D--ben133-pH</v>
      </c>
      <c r="M38" s="6"/>
      <c r="N38" s="6">
        <v>8.4</v>
      </c>
      <c r="O38" s="6"/>
      <c r="P38" s="6">
        <v>8.3000000000000007</v>
      </c>
      <c r="Q38" s="6"/>
      <c r="R38" s="6">
        <v>8</v>
      </c>
      <c r="S38" s="6">
        <v>7.9</v>
      </c>
      <c r="T38" s="6"/>
      <c r="U38" s="6"/>
      <c r="V38" s="6"/>
      <c r="W38" s="6"/>
    </row>
    <row r="39" spans="1:55" s="36" customFormat="1" x14ac:dyDescent="0.25">
      <c r="A39" s="6" t="s">
        <v>39</v>
      </c>
      <c r="B39" s="6" t="s">
        <v>101</v>
      </c>
      <c r="C39" s="6" t="s">
        <v>9</v>
      </c>
      <c r="D39" s="6">
        <v>90</v>
      </c>
      <c r="E39" s="6">
        <v>10</v>
      </c>
      <c r="F39" s="6" t="s">
        <v>4</v>
      </c>
      <c r="G39" s="6" t="s">
        <v>25</v>
      </c>
      <c r="H39" s="6">
        <v>33</v>
      </c>
      <c r="I39" s="6" t="s">
        <v>102</v>
      </c>
      <c r="J39" s="6">
        <v>133</v>
      </c>
      <c r="K39" s="6" t="s">
        <v>41</v>
      </c>
      <c r="L39" s="99" t="str">
        <f>CONCATENATE(C39,"-",D39,"-",E39,"-",F39,"-",G39,H39,"-",I39,J39,"-",K39)</f>
        <v>JSSA-90-10-A-mgn33-ben133-pH</v>
      </c>
      <c r="M39" s="6"/>
      <c r="N39" s="6">
        <v>7</v>
      </c>
      <c r="O39" s="6"/>
      <c r="P39" s="6">
        <v>7.2</v>
      </c>
      <c r="Q39" s="6"/>
      <c r="R39" s="6">
        <v>7.2</v>
      </c>
      <c r="S39" s="6">
        <v>7.6</v>
      </c>
      <c r="T39" s="6"/>
      <c r="U39" s="6"/>
      <c r="V39" s="6"/>
      <c r="W39" s="6"/>
    </row>
    <row r="40" spans="1:55" s="36" customFormat="1" x14ac:dyDescent="0.25">
      <c r="A40" s="6" t="s">
        <v>39</v>
      </c>
      <c r="B40" s="6" t="s">
        <v>101</v>
      </c>
      <c r="C40" s="6" t="s">
        <v>9</v>
      </c>
      <c r="D40" s="6">
        <v>90</v>
      </c>
      <c r="E40" s="6">
        <v>1100</v>
      </c>
      <c r="F40" s="6" t="s">
        <v>4</v>
      </c>
      <c r="G40" s="6" t="s">
        <v>25</v>
      </c>
      <c r="H40" s="6">
        <v>33</v>
      </c>
      <c r="I40" s="6" t="s">
        <v>102</v>
      </c>
      <c r="J40" s="6">
        <v>133</v>
      </c>
      <c r="K40" s="6" t="s">
        <v>41</v>
      </c>
      <c r="L40" s="99" t="str">
        <f t="shared" ref="L40:L70" si="2">CONCATENATE(C40,"-",D40,"-",E40,"-",F40,"-",G40,H40,"-",I40,J40,"-",K40)</f>
        <v>JSSA-90-1100-A-mgn33-ben133-pH</v>
      </c>
      <c r="M40" s="6"/>
      <c r="N40" s="6"/>
      <c r="O40" s="6"/>
      <c r="P40" s="6"/>
      <c r="Q40" s="6"/>
      <c r="R40" s="6">
        <v>8.3000000000000007</v>
      </c>
      <c r="S40" s="6">
        <v>8.1999999999999993</v>
      </c>
      <c r="T40" s="6"/>
      <c r="U40" s="6"/>
      <c r="V40" s="6">
        <v>8.4</v>
      </c>
      <c r="W40" s="6"/>
    </row>
    <row r="41" spans="1:55" s="36" customFormat="1" x14ac:dyDescent="0.25">
      <c r="A41" s="6" t="s">
        <v>23</v>
      </c>
      <c r="B41" s="6" t="s">
        <v>34</v>
      </c>
      <c r="C41" s="6" t="s">
        <v>9</v>
      </c>
      <c r="D41" s="6">
        <v>90</v>
      </c>
      <c r="E41" s="6">
        <v>10</v>
      </c>
      <c r="F41" s="6" t="s">
        <v>4</v>
      </c>
      <c r="G41" s="6" t="s">
        <v>25</v>
      </c>
      <c r="H41" s="6">
        <v>40</v>
      </c>
      <c r="I41" s="6"/>
      <c r="J41" s="6"/>
      <c r="K41" s="6" t="s">
        <v>41</v>
      </c>
      <c r="L41" s="99" t="str">
        <f t="shared" si="2"/>
        <v>JSSA-90-10-A-mgn40--pH</v>
      </c>
      <c r="M41" s="6">
        <v>0</v>
      </c>
      <c r="N41" s="6">
        <f>N274</f>
        <v>5.25</v>
      </c>
      <c r="O41" s="6">
        <v>0</v>
      </c>
      <c r="P41" s="6">
        <f>P274</f>
        <v>4.9000000000000004</v>
      </c>
      <c r="Q41" s="6"/>
      <c r="R41" s="6">
        <f>R274</f>
        <v>6.5500000000000007</v>
      </c>
      <c r="S41" s="6">
        <f>S274</f>
        <v>8.4499999999999993</v>
      </c>
      <c r="T41" s="6"/>
      <c r="U41" s="6"/>
      <c r="V41" s="6">
        <v>0</v>
      </c>
      <c r="W41" s="6">
        <v>0</v>
      </c>
      <c r="X41" s="36">
        <v>0</v>
      </c>
      <c r="Y41" s="36">
        <v>0</v>
      </c>
      <c r="Z41" s="36">
        <v>0</v>
      </c>
      <c r="AA41" s="36">
        <v>0</v>
      </c>
      <c r="AB41" s="36">
        <v>0</v>
      </c>
      <c r="AC41" s="36">
        <v>0</v>
      </c>
      <c r="AD41" s="36">
        <v>0</v>
      </c>
      <c r="AE41" s="36">
        <v>0</v>
      </c>
      <c r="AF41" s="36">
        <v>0</v>
      </c>
      <c r="AG41" s="36">
        <v>0</v>
      </c>
      <c r="AH41" s="36">
        <v>0</v>
      </c>
      <c r="AI41" s="36">
        <v>0</v>
      </c>
      <c r="AJ41" s="36">
        <v>0</v>
      </c>
      <c r="AK41" s="36">
        <v>0</v>
      </c>
      <c r="AL41" s="36">
        <v>0</v>
      </c>
      <c r="AM41" s="36">
        <v>0</v>
      </c>
      <c r="AN41" s="36">
        <v>0</v>
      </c>
      <c r="AO41" s="36">
        <v>0</v>
      </c>
      <c r="AP41" s="36">
        <v>0</v>
      </c>
      <c r="AQ41" s="36">
        <v>0</v>
      </c>
      <c r="AR41" s="36">
        <v>0</v>
      </c>
      <c r="AS41" s="36">
        <v>0</v>
      </c>
      <c r="AT41" s="36">
        <v>0</v>
      </c>
      <c r="AU41" s="36">
        <v>0</v>
      </c>
      <c r="AV41" s="36">
        <v>0</v>
      </c>
      <c r="AW41" s="36">
        <v>0</v>
      </c>
      <c r="AX41" s="36">
        <v>0</v>
      </c>
      <c r="AY41" s="36">
        <v>0</v>
      </c>
      <c r="AZ41" s="36">
        <v>0</v>
      </c>
      <c r="BA41" s="36">
        <v>0</v>
      </c>
      <c r="BB41" s="36">
        <v>0</v>
      </c>
      <c r="BC41" s="36">
        <v>0</v>
      </c>
    </row>
    <row r="42" spans="1:55" s="36" customFormat="1" x14ac:dyDescent="0.25">
      <c r="A42" s="6" t="s">
        <v>56</v>
      </c>
      <c r="B42" s="6" t="s">
        <v>67</v>
      </c>
      <c r="C42" s="6" t="s">
        <v>9</v>
      </c>
      <c r="D42" s="6">
        <v>90</v>
      </c>
      <c r="E42" s="6">
        <v>10</v>
      </c>
      <c r="F42" s="6" t="s">
        <v>4</v>
      </c>
      <c r="G42" s="6"/>
      <c r="H42" s="6"/>
      <c r="I42" s="6"/>
      <c r="J42" s="6"/>
      <c r="K42" s="6" t="s">
        <v>41</v>
      </c>
      <c r="L42" s="99" t="str">
        <f t="shared" si="2"/>
        <v>JSSA-90-10-A---pH</v>
      </c>
      <c r="M42" s="6">
        <v>8.4</v>
      </c>
      <c r="N42" s="6">
        <v>8.6</v>
      </c>
      <c r="O42" s="6">
        <v>9.1999999999999993</v>
      </c>
      <c r="P42" s="6">
        <v>8.9</v>
      </c>
      <c r="Q42" s="6"/>
      <c r="R42" s="6">
        <v>9</v>
      </c>
      <c r="S42" s="6">
        <v>8.6</v>
      </c>
      <c r="T42" s="6"/>
      <c r="U42" s="6"/>
      <c r="V42" s="6">
        <v>8.9</v>
      </c>
      <c r="W42" s="6"/>
    </row>
    <row r="43" spans="1:55" s="36" customFormat="1" x14ac:dyDescent="0.25">
      <c r="A43" s="6" t="s">
        <v>54</v>
      </c>
      <c r="B43" s="6" t="s">
        <v>35</v>
      </c>
      <c r="C43" s="6" t="s">
        <v>9</v>
      </c>
      <c r="D43" s="6">
        <v>90</v>
      </c>
      <c r="E43" s="6">
        <v>10</v>
      </c>
      <c r="F43" s="6" t="s">
        <v>58</v>
      </c>
      <c r="G43" s="6"/>
      <c r="H43" s="6"/>
      <c r="I43" s="6"/>
      <c r="J43" s="6"/>
      <c r="K43" s="6" t="s">
        <v>41</v>
      </c>
      <c r="L43" s="99" t="str">
        <f t="shared" si="2"/>
        <v>JSSA-90-10-C---pH</v>
      </c>
      <c r="M43" s="6">
        <v>8.4</v>
      </c>
      <c r="N43" s="6">
        <v>8.8000000000000007</v>
      </c>
      <c r="O43" s="6">
        <v>8.6999999999999993</v>
      </c>
      <c r="P43" s="6">
        <v>8.3000000000000007</v>
      </c>
      <c r="Q43" s="6"/>
      <c r="R43" s="6">
        <v>9.1999999999999993</v>
      </c>
      <c r="S43" s="6">
        <v>9</v>
      </c>
      <c r="T43" s="6"/>
      <c r="U43" s="6"/>
      <c r="V43" s="6"/>
      <c r="W43" s="6"/>
    </row>
    <row r="44" spans="1:55" s="36" customFormat="1" x14ac:dyDescent="0.25">
      <c r="A44" s="6" t="s">
        <v>39</v>
      </c>
      <c r="B44" s="6" t="s">
        <v>15</v>
      </c>
      <c r="C44" s="6" t="s">
        <v>9</v>
      </c>
      <c r="D44" s="6">
        <v>90</v>
      </c>
      <c r="E44" s="6">
        <v>1100</v>
      </c>
      <c r="F44" s="6" t="s">
        <v>4</v>
      </c>
      <c r="G44" s="6"/>
      <c r="H44" s="6"/>
      <c r="I44" s="6"/>
      <c r="J44" s="6"/>
      <c r="K44" s="6" t="s">
        <v>41</v>
      </c>
      <c r="L44" s="99" t="str">
        <f t="shared" si="2"/>
        <v>JSSA-90-1100-A---pH</v>
      </c>
      <c r="M44" s="6">
        <v>0</v>
      </c>
      <c r="N44" s="6">
        <v>0</v>
      </c>
      <c r="O44" s="6">
        <v>0</v>
      </c>
      <c r="P44" s="6">
        <v>0</v>
      </c>
      <c r="Q44" s="6"/>
      <c r="R44" s="6">
        <v>9.6999999999999993</v>
      </c>
      <c r="S44" s="6">
        <v>10</v>
      </c>
      <c r="T44" s="6"/>
      <c r="U44" s="6"/>
      <c r="V44" s="6">
        <v>10</v>
      </c>
      <c r="W44" s="6">
        <v>0</v>
      </c>
      <c r="X44" s="36">
        <v>0</v>
      </c>
      <c r="Y44" s="36">
        <v>0</v>
      </c>
      <c r="Z44" s="36">
        <v>0</v>
      </c>
      <c r="AA44" s="36">
        <v>0</v>
      </c>
      <c r="AB44" s="36">
        <v>0</v>
      </c>
      <c r="AC44" s="36">
        <v>0</v>
      </c>
      <c r="AD44" s="36">
        <v>0</v>
      </c>
      <c r="AE44" s="36">
        <v>0</v>
      </c>
      <c r="AF44" s="36">
        <v>0</v>
      </c>
      <c r="AG44" s="36">
        <v>0</v>
      </c>
      <c r="AH44" s="36">
        <v>0</v>
      </c>
      <c r="AI44" s="36">
        <v>0</v>
      </c>
      <c r="AJ44" s="36">
        <v>0</v>
      </c>
      <c r="AK44" s="36">
        <v>0</v>
      </c>
      <c r="AL44" s="36">
        <v>0</v>
      </c>
      <c r="AM44" s="36">
        <v>0</v>
      </c>
      <c r="AN44" s="36">
        <v>0</v>
      </c>
      <c r="AO44" s="36">
        <v>0</v>
      </c>
      <c r="AP44" s="36">
        <v>0</v>
      </c>
      <c r="AQ44" s="36">
        <v>0</v>
      </c>
      <c r="AR44" s="36">
        <v>0</v>
      </c>
      <c r="AS44" s="36">
        <v>0</v>
      </c>
      <c r="AT44" s="36">
        <v>0</v>
      </c>
      <c r="AU44" s="36">
        <v>0</v>
      </c>
      <c r="AV44" s="36">
        <v>0</v>
      </c>
      <c r="AW44" s="36">
        <v>0</v>
      </c>
      <c r="AX44" s="36">
        <v>0</v>
      </c>
      <c r="AY44" s="36">
        <v>0</v>
      </c>
      <c r="AZ44" s="36">
        <v>0</v>
      </c>
      <c r="BA44" s="36">
        <v>0</v>
      </c>
      <c r="BB44" s="36">
        <v>0</v>
      </c>
      <c r="BC44" s="36">
        <v>0</v>
      </c>
    </row>
    <row r="45" spans="1:55" s="36" customFormat="1" x14ac:dyDescent="0.25">
      <c r="A45" s="6" t="s">
        <v>39</v>
      </c>
      <c r="B45" s="6" t="s">
        <v>15</v>
      </c>
      <c r="C45" s="6" t="s">
        <v>9</v>
      </c>
      <c r="D45" s="6">
        <v>90</v>
      </c>
      <c r="E45" s="6">
        <v>4000</v>
      </c>
      <c r="F45" s="6" t="s">
        <v>4</v>
      </c>
      <c r="G45" s="6"/>
      <c r="H45" s="6"/>
      <c r="I45" s="6"/>
      <c r="J45" s="6"/>
      <c r="K45" s="6" t="s">
        <v>41</v>
      </c>
      <c r="L45" s="99" t="str">
        <f t="shared" si="2"/>
        <v>JSSA-90-4000-A---pH</v>
      </c>
      <c r="M45" s="6"/>
      <c r="N45" s="6"/>
      <c r="O45" s="6"/>
      <c r="P45" s="6"/>
      <c r="Q45" s="6"/>
      <c r="R45" s="6">
        <v>9.9</v>
      </c>
      <c r="S45" s="6"/>
      <c r="T45" s="6"/>
      <c r="U45" s="6"/>
      <c r="V45" s="6"/>
      <c r="W45" s="6"/>
    </row>
    <row r="46" spans="1:55" x14ac:dyDescent="0.25">
      <c r="A46" s="8" t="s">
        <v>23</v>
      </c>
      <c r="B46" s="8" t="s">
        <v>34</v>
      </c>
      <c r="C46" s="8" t="s">
        <v>2</v>
      </c>
      <c r="D46" s="8">
        <v>90</v>
      </c>
      <c r="E46" s="8">
        <v>10</v>
      </c>
      <c r="F46" s="8" t="s">
        <v>4</v>
      </c>
      <c r="G46" s="8" t="s">
        <v>25</v>
      </c>
      <c r="H46" s="8">
        <v>40</v>
      </c>
      <c r="I46" s="4"/>
      <c r="J46" s="4"/>
      <c r="K46" s="8" t="s">
        <v>41</v>
      </c>
      <c r="L46" s="100" t="str">
        <f t="shared" si="2"/>
        <v>SON68-90-10-A-mgn40--pH</v>
      </c>
      <c r="M46" s="8">
        <v>0</v>
      </c>
      <c r="N46" s="8">
        <f>N280</f>
        <v>5</v>
      </c>
      <c r="O46" s="8">
        <v>0</v>
      </c>
      <c r="P46" s="8">
        <f>P280</f>
        <v>4.8000000000000007</v>
      </c>
      <c r="Q46" s="8"/>
      <c r="R46" s="8">
        <f>R280</f>
        <v>4.75</v>
      </c>
      <c r="S46" s="8">
        <f>S280</f>
        <v>5.2</v>
      </c>
      <c r="T46" s="8"/>
      <c r="U46" s="8"/>
      <c r="V46" s="8">
        <f>V280</f>
        <v>6.8</v>
      </c>
      <c r="W46" s="8">
        <f>W280</f>
        <v>7.1</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row>
    <row r="47" spans="1:55" x14ac:dyDescent="0.25">
      <c r="A47" s="8" t="s">
        <v>17</v>
      </c>
      <c r="B47" s="8"/>
      <c r="C47" s="8" t="s">
        <v>2</v>
      </c>
      <c r="D47" s="8">
        <v>90</v>
      </c>
      <c r="E47" s="8">
        <v>1200</v>
      </c>
      <c r="F47" s="8" t="s">
        <v>4</v>
      </c>
      <c r="G47" s="8"/>
      <c r="H47" s="8"/>
      <c r="I47" s="4"/>
      <c r="J47" s="4"/>
      <c r="K47" s="8" t="s">
        <v>41</v>
      </c>
      <c r="L47" s="100" t="str">
        <f t="shared" si="2"/>
        <v>SON68-90-1200-A---pH</v>
      </c>
      <c r="M47" s="9"/>
      <c r="N47" s="28">
        <v>9.6</v>
      </c>
      <c r="O47" s="28">
        <v>9.6</v>
      </c>
      <c r="P47" s="28">
        <v>9.6</v>
      </c>
      <c r="Q47" s="28"/>
      <c r="R47" s="28">
        <v>9.6</v>
      </c>
      <c r="S47" s="28">
        <v>9.6</v>
      </c>
      <c r="T47" s="28"/>
      <c r="U47" s="28"/>
      <c r="V47" s="28">
        <v>9.6</v>
      </c>
      <c r="W47" s="28">
        <v>9.6</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row>
    <row r="48" spans="1:55" x14ac:dyDescent="0.25">
      <c r="A48" s="8" t="s">
        <v>17</v>
      </c>
      <c r="B48" s="8"/>
      <c r="C48" s="8" t="s">
        <v>2</v>
      </c>
      <c r="D48" s="8">
        <v>90</v>
      </c>
      <c r="E48" s="8">
        <v>1200</v>
      </c>
      <c r="F48" s="8" t="s">
        <v>4</v>
      </c>
      <c r="G48" s="8"/>
      <c r="H48" s="8"/>
      <c r="I48" s="4"/>
      <c r="J48" s="4"/>
      <c r="K48" s="8" t="s">
        <v>41</v>
      </c>
      <c r="L48" s="100" t="str">
        <f t="shared" si="2"/>
        <v>SON68-90-1200-A---pH</v>
      </c>
      <c r="M48" s="9">
        <v>0</v>
      </c>
      <c r="N48" s="28">
        <v>9.6</v>
      </c>
      <c r="O48" s="28">
        <v>9.6</v>
      </c>
      <c r="P48" s="28">
        <v>9.6</v>
      </c>
      <c r="Q48" s="28"/>
      <c r="R48" s="28">
        <v>9.6</v>
      </c>
      <c r="S48" s="28">
        <v>9.6</v>
      </c>
      <c r="T48" s="28"/>
      <c r="U48" s="28"/>
      <c r="V48" s="28">
        <v>9.6</v>
      </c>
      <c r="W48" s="28">
        <v>9.6</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row>
    <row r="49" spans="1:55" x14ac:dyDescent="0.25">
      <c r="A49" s="8" t="s">
        <v>17</v>
      </c>
      <c r="B49" s="8"/>
      <c r="C49" s="8" t="s">
        <v>2</v>
      </c>
      <c r="D49" s="8">
        <v>90</v>
      </c>
      <c r="E49" s="8">
        <v>1200</v>
      </c>
      <c r="F49" s="8" t="s">
        <v>4</v>
      </c>
      <c r="G49" s="8"/>
      <c r="H49" s="8"/>
      <c r="I49" s="4"/>
      <c r="J49" s="4"/>
      <c r="K49" s="8" t="s">
        <v>41</v>
      </c>
      <c r="L49" s="100" t="str">
        <f t="shared" si="2"/>
        <v>SON68-90-1200-A---pH</v>
      </c>
      <c r="M49" s="11">
        <v>0</v>
      </c>
      <c r="N49" s="28">
        <v>9.6</v>
      </c>
      <c r="O49" s="28">
        <v>9.6</v>
      </c>
      <c r="P49" s="28">
        <v>9.6</v>
      </c>
      <c r="Q49" s="28"/>
      <c r="R49" s="28">
        <v>9.6</v>
      </c>
      <c r="S49" s="28">
        <v>9.6</v>
      </c>
      <c r="T49" s="28"/>
      <c r="U49" s="28"/>
      <c r="V49" s="28">
        <v>9.6</v>
      </c>
      <c r="W49" s="28">
        <v>9.6</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row>
    <row r="50" spans="1:55" x14ac:dyDescent="0.25">
      <c r="A50" s="8" t="s">
        <v>17</v>
      </c>
      <c r="B50" s="8"/>
      <c r="C50" s="8" t="s">
        <v>2</v>
      </c>
      <c r="D50" s="8">
        <v>90</v>
      </c>
      <c r="E50" s="8">
        <v>1200</v>
      </c>
      <c r="F50" s="8" t="s">
        <v>4</v>
      </c>
      <c r="G50" s="9"/>
      <c r="H50" s="9"/>
      <c r="I50" s="4"/>
      <c r="J50" s="4"/>
      <c r="K50" s="8" t="s">
        <v>41</v>
      </c>
      <c r="L50" s="100" t="str">
        <f t="shared" si="2"/>
        <v>SON68-90-1200-A---pH</v>
      </c>
      <c r="M50" s="9">
        <v>0</v>
      </c>
      <c r="N50" s="28">
        <v>9.6</v>
      </c>
      <c r="O50" s="28">
        <v>9.6</v>
      </c>
      <c r="P50" s="28">
        <v>9.6</v>
      </c>
      <c r="Q50" s="28"/>
      <c r="R50" s="28">
        <v>9.6</v>
      </c>
      <c r="S50" s="28">
        <v>9.6</v>
      </c>
      <c r="T50" s="28"/>
      <c r="U50" s="28"/>
      <c r="V50" s="28">
        <v>9.6</v>
      </c>
      <c r="W50" s="28">
        <v>9.6</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row>
    <row r="51" spans="1:55" x14ac:dyDescent="0.25">
      <c r="A51" s="8" t="s">
        <v>17</v>
      </c>
      <c r="B51" s="8"/>
      <c r="C51" s="8" t="s">
        <v>2</v>
      </c>
      <c r="D51" s="8">
        <v>90</v>
      </c>
      <c r="E51" s="8">
        <v>1200</v>
      </c>
      <c r="F51" s="8" t="s">
        <v>4</v>
      </c>
      <c r="G51" s="9"/>
      <c r="H51" s="9"/>
      <c r="I51" s="4"/>
      <c r="J51" s="4"/>
      <c r="K51" s="8" t="s">
        <v>41</v>
      </c>
      <c r="L51" s="100" t="str">
        <f t="shared" si="2"/>
        <v>SON68-90-1200-A---pH</v>
      </c>
      <c r="M51" s="9">
        <v>0</v>
      </c>
      <c r="N51" s="28">
        <v>9.6</v>
      </c>
      <c r="O51" s="28">
        <v>9.6</v>
      </c>
      <c r="P51" s="28">
        <v>9.6</v>
      </c>
      <c r="Q51" s="28"/>
      <c r="R51" s="28">
        <v>9.6</v>
      </c>
      <c r="S51" s="28">
        <v>9.6</v>
      </c>
      <c r="T51" s="28"/>
      <c r="U51" s="28"/>
      <c r="V51" s="28">
        <v>9.6</v>
      </c>
      <c r="W51" s="28">
        <v>9.6</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row>
    <row r="52" spans="1:55" x14ac:dyDescent="0.25">
      <c r="A52" s="8" t="s">
        <v>23</v>
      </c>
      <c r="B52" s="8" t="s">
        <v>34</v>
      </c>
      <c r="C52" s="8" t="s">
        <v>2</v>
      </c>
      <c r="D52" s="8">
        <v>90</v>
      </c>
      <c r="E52" s="8">
        <v>10</v>
      </c>
      <c r="F52" s="8" t="s">
        <v>40</v>
      </c>
      <c r="G52" s="8" t="s">
        <v>25</v>
      </c>
      <c r="H52" s="8">
        <v>40</v>
      </c>
      <c r="I52" s="4"/>
      <c r="J52" s="4"/>
      <c r="K52" s="8" t="s">
        <v>41</v>
      </c>
      <c r="L52" s="100" t="str">
        <f t="shared" si="2"/>
        <v>SON68-90-10-A(pH9)-mgn40--pH</v>
      </c>
      <c r="M52" s="8">
        <v>0</v>
      </c>
      <c r="N52" s="8">
        <f>N285</f>
        <v>9.1</v>
      </c>
      <c r="O52" s="8">
        <v>0</v>
      </c>
      <c r="P52" s="8">
        <f>P285</f>
        <v>8.9499999999999993</v>
      </c>
      <c r="Q52" s="8"/>
      <c r="R52" s="8">
        <f>R285</f>
        <v>9.3000000000000007</v>
      </c>
      <c r="S52" s="8">
        <f>S285</f>
        <v>9.0500000000000007</v>
      </c>
      <c r="T52" s="8"/>
      <c r="U52" s="8"/>
      <c r="V52" s="8">
        <v>0</v>
      </c>
      <c r="W52" s="8">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row>
    <row r="53" spans="1:55" x14ac:dyDescent="0.25">
      <c r="A53" s="8" t="s">
        <v>23</v>
      </c>
      <c r="B53" s="8" t="s">
        <v>34</v>
      </c>
      <c r="C53" s="8" t="s">
        <v>2</v>
      </c>
      <c r="D53" s="8">
        <v>90</v>
      </c>
      <c r="E53" s="8">
        <v>10</v>
      </c>
      <c r="F53" s="8" t="s">
        <v>40</v>
      </c>
      <c r="G53" s="8" t="s">
        <v>25</v>
      </c>
      <c r="H53" s="8">
        <v>4</v>
      </c>
      <c r="I53" s="4"/>
      <c r="J53" s="4"/>
      <c r="K53" s="8" t="s">
        <v>41</v>
      </c>
      <c r="L53" s="100" t="str">
        <f t="shared" si="2"/>
        <v>SON68-90-10-A(pH9)-mgn4--pH</v>
      </c>
      <c r="M53">
        <v>0</v>
      </c>
      <c r="N53" s="91">
        <f>N290</f>
        <v>9.1</v>
      </c>
      <c r="O53" s="91">
        <v>0</v>
      </c>
      <c r="P53" s="91">
        <f>P290</f>
        <v>9.1</v>
      </c>
      <c r="Q53" s="91"/>
      <c r="R53" s="91">
        <f>R290</f>
        <v>9.6999999999999993</v>
      </c>
      <c r="S53" s="91">
        <f>S290</f>
        <v>9.3000000000000007</v>
      </c>
      <c r="T53" s="91"/>
      <c r="U53" s="91"/>
      <c r="V53" s="91">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row>
    <row r="54" spans="1:55" x14ac:dyDescent="0.25">
      <c r="A54" s="8" t="s">
        <v>23</v>
      </c>
      <c r="B54" s="8" t="s">
        <v>34</v>
      </c>
      <c r="C54" s="8" t="s">
        <v>2</v>
      </c>
      <c r="D54" s="8">
        <v>90</v>
      </c>
      <c r="E54" s="8">
        <v>10</v>
      </c>
      <c r="F54" s="8" t="s">
        <v>40</v>
      </c>
      <c r="G54" s="8" t="s">
        <v>26</v>
      </c>
      <c r="H54" s="8">
        <v>40</v>
      </c>
      <c r="I54" s="4"/>
      <c r="J54" s="4"/>
      <c r="K54" s="8" t="s">
        <v>41</v>
      </c>
      <c r="L54" s="100" t="str">
        <f t="shared" si="2"/>
        <v>SON68-90-10-A(pH9)-feoh40--pH</v>
      </c>
      <c r="M54">
        <v>0</v>
      </c>
      <c r="N54" s="15">
        <f>N295</f>
        <v>8.6</v>
      </c>
      <c r="O54" s="15">
        <v>0</v>
      </c>
      <c r="P54" s="15">
        <f>P295</f>
        <v>8.3000000000000007</v>
      </c>
      <c r="Q54" s="15"/>
      <c r="R54" s="15">
        <f>R295</f>
        <v>8.9499999999999993</v>
      </c>
      <c r="S54" s="15">
        <f>S295</f>
        <v>8.4499999999999993</v>
      </c>
      <c r="T54" s="15"/>
      <c r="U54" s="15"/>
      <c r="V54" s="15">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row>
    <row r="55" spans="1:55" x14ac:dyDescent="0.25">
      <c r="A55" s="8" t="s">
        <v>23</v>
      </c>
      <c r="B55" s="8" t="s">
        <v>34</v>
      </c>
      <c r="C55" s="8" t="s">
        <v>2</v>
      </c>
      <c r="D55" s="8">
        <v>90</v>
      </c>
      <c r="E55" s="8">
        <v>10</v>
      </c>
      <c r="F55" s="8" t="s">
        <v>40</v>
      </c>
      <c r="G55" s="8" t="s">
        <v>26</v>
      </c>
      <c r="H55" s="8">
        <v>4</v>
      </c>
      <c r="I55" s="4"/>
      <c r="J55" s="4"/>
      <c r="K55" s="8" t="s">
        <v>41</v>
      </c>
      <c r="L55" s="100" t="str">
        <f t="shared" si="2"/>
        <v>SON68-90-10-A(pH9)-feoh4--pH</v>
      </c>
      <c r="M55">
        <v>0</v>
      </c>
      <c r="N55" s="15">
        <f>N300</f>
        <v>9.1</v>
      </c>
      <c r="O55" s="15">
        <v>0</v>
      </c>
      <c r="P55" s="15">
        <f>P300</f>
        <v>9.0500000000000007</v>
      </c>
      <c r="Q55" s="15"/>
      <c r="R55" s="15">
        <f>R300</f>
        <v>9.5</v>
      </c>
      <c r="S55" s="15">
        <f>S300</f>
        <v>9.1999999999999993</v>
      </c>
      <c r="T55" s="15"/>
      <c r="U55" s="15"/>
      <c r="V55" s="1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row>
    <row r="56" spans="1:55" x14ac:dyDescent="0.25">
      <c r="A56" s="37" t="s">
        <v>39</v>
      </c>
      <c r="B56" s="37" t="s">
        <v>106</v>
      </c>
      <c r="C56" s="37" t="s">
        <v>73</v>
      </c>
      <c r="D56" s="37">
        <v>110</v>
      </c>
      <c r="E56" s="37">
        <v>10</v>
      </c>
      <c r="F56" s="37" t="s">
        <v>4</v>
      </c>
      <c r="G56" s="37"/>
      <c r="H56" s="37"/>
      <c r="I56" s="37"/>
      <c r="J56" s="37"/>
      <c r="K56" s="37" t="s">
        <v>41</v>
      </c>
      <c r="L56" s="101" t="str">
        <f t="shared" si="2"/>
        <v>MW-110-10-A---pH</v>
      </c>
      <c r="N56" s="39">
        <v>9.25</v>
      </c>
      <c r="O56" s="39"/>
      <c r="P56" s="39">
        <f>AVERAGE(9.1,9.3)</f>
        <v>9.1999999999999993</v>
      </c>
      <c r="Q56" s="15"/>
      <c r="R56" s="15"/>
      <c r="S56" s="15"/>
      <c r="T56" s="15"/>
      <c r="U56" s="15"/>
      <c r="V56" s="15"/>
    </row>
    <row r="57" spans="1:55" x14ac:dyDescent="0.25">
      <c r="A57" s="37" t="s">
        <v>39</v>
      </c>
      <c r="B57" s="37" t="s">
        <v>106</v>
      </c>
      <c r="C57" s="37" t="s">
        <v>73</v>
      </c>
      <c r="D57" s="37">
        <v>110</v>
      </c>
      <c r="E57" s="37">
        <v>10</v>
      </c>
      <c r="F57" s="37" t="s">
        <v>4</v>
      </c>
      <c r="G57" s="37"/>
      <c r="H57" s="37"/>
      <c r="I57" s="37"/>
      <c r="J57" s="37"/>
      <c r="K57" s="37" t="s">
        <v>41</v>
      </c>
      <c r="L57" s="101" t="str">
        <f t="shared" si="2"/>
        <v>MW-110-10-A---pH</v>
      </c>
      <c r="N57" s="39">
        <v>9.5</v>
      </c>
      <c r="O57" s="39"/>
      <c r="P57" s="39">
        <f>AVERAGE(9.4,9.6)</f>
        <v>9.5</v>
      </c>
      <c r="Q57" s="15"/>
      <c r="R57" s="15"/>
      <c r="S57" s="15"/>
      <c r="T57" s="15"/>
      <c r="U57" s="15"/>
      <c r="V57" s="15"/>
    </row>
    <row r="58" spans="1:55" s="38" customFormat="1" x14ac:dyDescent="0.25">
      <c r="A58" s="37" t="s">
        <v>39</v>
      </c>
      <c r="B58" s="37" t="s">
        <v>105</v>
      </c>
      <c r="C58" s="37" t="s">
        <v>73</v>
      </c>
      <c r="D58" s="37">
        <v>90</v>
      </c>
      <c r="E58" s="37">
        <v>10</v>
      </c>
      <c r="F58" s="37" t="s">
        <v>4</v>
      </c>
      <c r="G58" s="37"/>
      <c r="H58" s="37"/>
      <c r="I58" s="37"/>
      <c r="J58" s="37"/>
      <c r="K58" s="37" t="s">
        <v>41</v>
      </c>
      <c r="L58" s="101" t="str">
        <f t="shared" si="2"/>
        <v>MW-90-10-A---pH</v>
      </c>
      <c r="N58" s="39">
        <v>9.5</v>
      </c>
      <c r="O58" s="39"/>
      <c r="P58" s="39">
        <f>AVERAGE(9.2,9.5)</f>
        <v>9.35</v>
      </c>
      <c r="Q58" s="39"/>
      <c r="R58" s="39">
        <f>AVERAGE(9.3,9.5)</f>
        <v>9.4</v>
      </c>
      <c r="S58" s="39">
        <f>AVERAGE(8.8,8.9)</f>
        <v>8.8500000000000014</v>
      </c>
      <c r="T58" s="39"/>
      <c r="U58" s="39"/>
      <c r="V58" s="39"/>
    </row>
    <row r="59" spans="1:55" s="38" customFormat="1" x14ac:dyDescent="0.25">
      <c r="A59" s="37" t="s">
        <v>39</v>
      </c>
      <c r="B59" s="37" t="s">
        <v>105</v>
      </c>
      <c r="C59" s="37" t="s">
        <v>73</v>
      </c>
      <c r="D59" s="37">
        <v>90</v>
      </c>
      <c r="E59" s="37">
        <v>10</v>
      </c>
      <c r="F59" s="37" t="s">
        <v>4</v>
      </c>
      <c r="G59" s="37"/>
      <c r="H59" s="37"/>
      <c r="I59" s="37"/>
      <c r="J59" s="37"/>
      <c r="K59" s="37" t="s">
        <v>41</v>
      </c>
      <c r="L59" s="101" t="str">
        <f t="shared" si="2"/>
        <v>MW-90-10-A---pH</v>
      </c>
      <c r="N59" s="39">
        <v>9.0500000000000007</v>
      </c>
      <c r="O59" s="39"/>
      <c r="P59" s="39">
        <f>AVERAGE(9.3,9.4)</f>
        <v>9.3500000000000014</v>
      </c>
      <c r="Q59" s="39"/>
      <c r="R59" s="39">
        <f>AVERAGE(9.6,9.5)</f>
        <v>9.5500000000000007</v>
      </c>
      <c r="S59" s="39"/>
      <c r="T59" s="39"/>
      <c r="U59" s="39"/>
      <c r="V59" s="39"/>
    </row>
    <row r="60" spans="1:55" s="37" customFormat="1" x14ac:dyDescent="0.25">
      <c r="A60" s="37" t="s">
        <v>39</v>
      </c>
      <c r="B60" s="37" t="s">
        <v>103</v>
      </c>
      <c r="C60" s="37" t="s">
        <v>73</v>
      </c>
      <c r="D60" s="37">
        <v>70</v>
      </c>
      <c r="E60" s="37">
        <v>10</v>
      </c>
      <c r="F60" s="37" t="s">
        <v>4</v>
      </c>
      <c r="K60" s="37" t="s">
        <v>41</v>
      </c>
      <c r="L60" s="101" t="str">
        <f t="shared" si="2"/>
        <v>MW-70-10-A---pH</v>
      </c>
      <c r="M60" s="37">
        <v>0</v>
      </c>
      <c r="N60" s="39">
        <v>0</v>
      </c>
      <c r="O60" s="39">
        <v>0</v>
      </c>
      <c r="P60" s="39">
        <v>8.8000000000000007</v>
      </c>
      <c r="Q60" s="39"/>
      <c r="R60" s="39">
        <v>8.0500000000000007</v>
      </c>
      <c r="S60" s="39">
        <v>0</v>
      </c>
      <c r="T60" s="39"/>
      <c r="U60" s="39"/>
      <c r="V60" s="39">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row>
    <row r="61" spans="1:55" s="37" customFormat="1" x14ac:dyDescent="0.25">
      <c r="A61" s="37" t="s">
        <v>39</v>
      </c>
      <c r="B61" s="37" t="s">
        <v>103</v>
      </c>
      <c r="C61" s="37" t="s">
        <v>73</v>
      </c>
      <c r="D61" s="37">
        <v>70</v>
      </c>
      <c r="E61" s="37">
        <v>10</v>
      </c>
      <c r="F61" s="37" t="s">
        <v>4</v>
      </c>
      <c r="K61" s="37" t="s">
        <v>41</v>
      </c>
      <c r="L61" s="101" t="str">
        <f t="shared" si="2"/>
        <v>MW-70-10-A---pH</v>
      </c>
      <c r="M61" s="37">
        <v>0</v>
      </c>
      <c r="N61" s="39">
        <v>0</v>
      </c>
      <c r="O61" s="39">
        <v>0</v>
      </c>
      <c r="P61" s="39">
        <v>9</v>
      </c>
      <c r="Q61" s="39"/>
      <c r="R61" s="39">
        <v>0</v>
      </c>
      <c r="S61" s="39">
        <v>0</v>
      </c>
      <c r="T61" s="39"/>
      <c r="U61" s="39"/>
      <c r="V61" s="39">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row>
    <row r="62" spans="1:55" s="37" customFormat="1" x14ac:dyDescent="0.25">
      <c r="A62" s="37" t="s">
        <v>39</v>
      </c>
      <c r="B62" s="37" t="s">
        <v>108</v>
      </c>
      <c r="C62" s="37" t="s">
        <v>73</v>
      </c>
      <c r="D62" s="37">
        <v>110</v>
      </c>
      <c r="E62" s="37">
        <v>1320</v>
      </c>
      <c r="F62" s="37" t="s">
        <v>4</v>
      </c>
      <c r="K62" s="37" t="s">
        <v>41</v>
      </c>
      <c r="L62" s="101" t="str">
        <f t="shared" si="2"/>
        <v>MW-110-1320-A---pH</v>
      </c>
      <c r="N62" s="39">
        <f>AVERAGE(9.4,9.4)</f>
        <v>9.4</v>
      </c>
      <c r="O62" s="39"/>
      <c r="P62" s="39">
        <f>AVERAGE(9.3,9.4)</f>
        <v>9.3500000000000014</v>
      </c>
      <c r="Q62" s="39"/>
      <c r="R62" s="39"/>
      <c r="S62" s="39"/>
      <c r="T62" s="39"/>
      <c r="U62" s="39"/>
      <c r="V62" s="39"/>
    </row>
    <row r="63" spans="1:55" s="37" customFormat="1" x14ac:dyDescent="0.25">
      <c r="A63" s="37" t="s">
        <v>39</v>
      </c>
      <c r="B63" s="37" t="s">
        <v>107</v>
      </c>
      <c r="C63" s="37" t="s">
        <v>73</v>
      </c>
      <c r="D63" s="37">
        <v>90</v>
      </c>
      <c r="E63" s="37">
        <v>1320</v>
      </c>
      <c r="F63" s="37" t="s">
        <v>4</v>
      </c>
      <c r="K63" s="37" t="s">
        <v>41</v>
      </c>
      <c r="L63" s="101" t="str">
        <f t="shared" si="2"/>
        <v>MW-90-1320-A---pH</v>
      </c>
      <c r="N63" s="39">
        <f>AVERAGE(9.6,9.7)</f>
        <v>9.6499999999999986</v>
      </c>
      <c r="O63" s="39"/>
      <c r="P63" s="39">
        <f>AVERAGE(9.4,9.4)</f>
        <v>9.4</v>
      </c>
      <c r="Q63" s="39"/>
      <c r="R63" s="39">
        <f>AVERAGE(8.9,9)</f>
        <v>8.9499999999999993</v>
      </c>
      <c r="S63" s="39">
        <f>AVERAGE(8.9,8.9)</f>
        <v>8.9</v>
      </c>
      <c r="T63" s="39"/>
      <c r="U63" s="39"/>
      <c r="V63" s="39"/>
    </row>
    <row r="64" spans="1:55" s="37" customFormat="1" x14ac:dyDescent="0.25">
      <c r="A64" s="37" t="s">
        <v>39</v>
      </c>
      <c r="B64" s="37" t="s">
        <v>107</v>
      </c>
      <c r="C64" s="37" t="s">
        <v>73</v>
      </c>
      <c r="D64" s="37">
        <v>90</v>
      </c>
      <c r="E64" s="37">
        <v>1320</v>
      </c>
      <c r="F64" s="37" t="s">
        <v>4</v>
      </c>
      <c r="K64" s="37" t="s">
        <v>41</v>
      </c>
      <c r="L64" s="101" t="str">
        <f t="shared" si="2"/>
        <v>MW-90-1320-A---pH</v>
      </c>
      <c r="N64" s="39">
        <f>AVERAGE(9.8,9.8)</f>
        <v>9.8000000000000007</v>
      </c>
      <c r="O64" s="39"/>
      <c r="P64" s="39">
        <f>AVERAGE(9.7,9.7)</f>
        <v>9.6999999999999993</v>
      </c>
      <c r="Q64" s="39">
        <f>AVERAGE(9.8,9.8)</f>
        <v>9.8000000000000007</v>
      </c>
      <c r="R64" s="39">
        <v>9.6999999999999993</v>
      </c>
      <c r="S64" s="39"/>
      <c r="T64" s="39"/>
      <c r="U64" s="39"/>
      <c r="V64" s="39"/>
    </row>
    <row r="65" spans="1:55" s="37" customFormat="1" x14ac:dyDescent="0.25">
      <c r="A65" s="37" t="s">
        <v>39</v>
      </c>
      <c r="B65" s="37" t="s">
        <v>106</v>
      </c>
      <c r="C65" s="37" t="s">
        <v>73</v>
      </c>
      <c r="D65" s="37">
        <v>70</v>
      </c>
      <c r="E65" s="37">
        <v>1320</v>
      </c>
      <c r="F65" s="37" t="s">
        <v>4</v>
      </c>
      <c r="K65" s="37" t="s">
        <v>41</v>
      </c>
      <c r="L65" s="101" t="str">
        <f t="shared" si="2"/>
        <v>MW-70-1320-A---pH</v>
      </c>
      <c r="M65" s="37">
        <v>0</v>
      </c>
      <c r="N65" s="39">
        <v>0</v>
      </c>
      <c r="O65" s="39">
        <v>0</v>
      </c>
      <c r="P65" s="39">
        <f>AVERAGE(8.9,9)</f>
        <v>8.9499999999999993</v>
      </c>
      <c r="Q65" s="39"/>
      <c r="R65" s="39">
        <f>AVERAGE(9.5,9.4)</f>
        <v>9.4499999999999993</v>
      </c>
      <c r="S65" s="39">
        <v>0</v>
      </c>
      <c r="T65" s="39"/>
      <c r="U65" s="39"/>
      <c r="V65" s="39">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row>
    <row r="66" spans="1:55" s="37" customFormat="1" x14ac:dyDescent="0.25">
      <c r="A66" s="37" t="s">
        <v>17</v>
      </c>
      <c r="B66" s="37" t="s">
        <v>124</v>
      </c>
      <c r="C66" s="37" t="s">
        <v>73</v>
      </c>
      <c r="D66" s="37">
        <v>90</v>
      </c>
      <c r="E66" s="37">
        <v>1200</v>
      </c>
      <c r="F66" s="37" t="s">
        <v>4</v>
      </c>
      <c r="G66" s="37">
        <v>0</v>
      </c>
      <c r="H66" s="37">
        <v>0</v>
      </c>
      <c r="I66" s="37">
        <v>0</v>
      </c>
      <c r="J66" s="37">
        <v>0</v>
      </c>
      <c r="K66" s="37" t="s">
        <v>41</v>
      </c>
      <c r="L66" s="101" t="str">
        <f t="shared" si="2"/>
        <v>MW-90-1200-A-00-00-pH</v>
      </c>
      <c r="N66" s="39"/>
      <c r="O66" s="39"/>
      <c r="P66" s="39">
        <v>9.6</v>
      </c>
      <c r="Q66" s="39"/>
      <c r="R66" s="39">
        <v>9.6</v>
      </c>
      <c r="S66" s="39"/>
      <c r="T66" s="39"/>
      <c r="U66" s="39"/>
      <c r="V66" s="39">
        <v>9.6</v>
      </c>
      <c r="W66" s="39">
        <v>9.6</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row>
    <row r="67" spans="1:55" s="37" customFormat="1" x14ac:dyDescent="0.25">
      <c r="A67" s="37" t="s">
        <v>17</v>
      </c>
      <c r="B67" s="37" t="s">
        <v>125</v>
      </c>
      <c r="C67" s="37" t="s">
        <v>73</v>
      </c>
      <c r="D67" s="37">
        <v>90</v>
      </c>
      <c r="E67" s="37">
        <v>1200</v>
      </c>
      <c r="F67" s="37" t="s">
        <v>4</v>
      </c>
      <c r="G67" s="37">
        <v>0</v>
      </c>
      <c r="H67" s="37">
        <v>0</v>
      </c>
      <c r="I67" s="37">
        <v>0</v>
      </c>
      <c r="J67" s="37">
        <v>0</v>
      </c>
      <c r="K67" s="37" t="s">
        <v>41</v>
      </c>
      <c r="L67" s="101" t="str">
        <f t="shared" si="2"/>
        <v>MW-90-1200-A-00-00-pH</v>
      </c>
      <c r="N67" s="39"/>
      <c r="O67" s="39"/>
      <c r="P67" s="39">
        <v>9.6</v>
      </c>
      <c r="Q67" s="39"/>
      <c r="R67" s="39">
        <v>9.6</v>
      </c>
      <c r="S67" s="39"/>
      <c r="T67" s="39"/>
      <c r="U67" s="39"/>
      <c r="V67" s="39">
        <v>9.6</v>
      </c>
      <c r="W67" s="39">
        <v>9.6</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row>
    <row r="68" spans="1:55" s="37" customFormat="1" x14ac:dyDescent="0.25">
      <c r="A68" s="37" t="s">
        <v>17</v>
      </c>
      <c r="B68" s="37" t="s">
        <v>126</v>
      </c>
      <c r="C68" s="37" t="s">
        <v>73</v>
      </c>
      <c r="D68" s="37">
        <v>90</v>
      </c>
      <c r="E68" s="37">
        <v>1200</v>
      </c>
      <c r="F68" s="37" t="s">
        <v>4</v>
      </c>
      <c r="G68" s="37">
        <v>0</v>
      </c>
      <c r="H68" s="37">
        <v>0</v>
      </c>
      <c r="I68" s="37">
        <v>0</v>
      </c>
      <c r="J68" s="37">
        <v>0</v>
      </c>
      <c r="K68" s="37" t="s">
        <v>41</v>
      </c>
      <c r="L68" s="101" t="str">
        <f t="shared" si="2"/>
        <v>MW-90-1200-A-00-00-pH</v>
      </c>
      <c r="P68" s="39">
        <v>9.6</v>
      </c>
      <c r="R68" s="39">
        <v>9.6</v>
      </c>
      <c r="V68" s="39">
        <v>9.6</v>
      </c>
      <c r="W68" s="39">
        <v>9.6</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row>
    <row r="69" spans="1:55" s="37" customFormat="1" x14ac:dyDescent="0.25">
      <c r="A69" s="37" t="s">
        <v>17</v>
      </c>
      <c r="B69" s="37" t="s">
        <v>127</v>
      </c>
      <c r="C69" s="37" t="s">
        <v>73</v>
      </c>
      <c r="D69" s="37">
        <v>90</v>
      </c>
      <c r="E69" s="37">
        <v>1200</v>
      </c>
      <c r="F69" s="37" t="s">
        <v>4</v>
      </c>
      <c r="G69" s="37">
        <v>0</v>
      </c>
      <c r="H69" s="37">
        <v>0</v>
      </c>
      <c r="I69" s="37">
        <v>0</v>
      </c>
      <c r="J69" s="37">
        <v>0</v>
      </c>
      <c r="K69" s="37" t="s">
        <v>41</v>
      </c>
      <c r="L69" s="101" t="str">
        <f t="shared" si="2"/>
        <v>MW-90-1200-A-00-00-pH</v>
      </c>
      <c r="P69" s="39">
        <v>9.6</v>
      </c>
      <c r="R69" s="39">
        <v>9.6</v>
      </c>
      <c r="V69" s="39">
        <v>9.6</v>
      </c>
      <c r="W69" s="39">
        <v>9.6</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row>
    <row r="70" spans="1:55" s="37" customFormat="1" x14ac:dyDescent="0.25">
      <c r="A70" s="37" t="s">
        <v>17</v>
      </c>
      <c r="B70" s="37" t="s">
        <v>128</v>
      </c>
      <c r="C70" s="37" t="s">
        <v>73</v>
      </c>
      <c r="D70" s="37">
        <v>90</v>
      </c>
      <c r="E70" s="37">
        <v>1200</v>
      </c>
      <c r="F70" s="37" t="s">
        <v>4</v>
      </c>
      <c r="G70" s="37">
        <v>0</v>
      </c>
      <c r="H70" s="37">
        <v>0</v>
      </c>
      <c r="I70" s="37">
        <v>0</v>
      </c>
      <c r="J70" s="37">
        <v>0</v>
      </c>
      <c r="K70" s="37" t="s">
        <v>41</v>
      </c>
      <c r="L70" s="101" t="str">
        <f t="shared" si="2"/>
        <v>MW-90-1200-A-00-00-pH</v>
      </c>
      <c r="P70" s="39">
        <v>9.6</v>
      </c>
      <c r="R70" s="39">
        <v>9.6</v>
      </c>
      <c r="V70" s="39">
        <v>9.6</v>
      </c>
      <c r="W70" s="39">
        <v>9.6</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row>
    <row r="71" spans="1:55" x14ac:dyDescent="0.25">
      <c r="A71" s="1">
        <v>0</v>
      </c>
      <c r="B71" s="1">
        <v>0</v>
      </c>
      <c r="C71">
        <v>0</v>
      </c>
      <c r="D71">
        <v>0</v>
      </c>
      <c r="E71">
        <v>0</v>
      </c>
      <c r="F71">
        <v>0</v>
      </c>
      <c r="G71">
        <v>0</v>
      </c>
      <c r="H71">
        <v>0</v>
      </c>
      <c r="I71">
        <v>0</v>
      </c>
      <c r="J71">
        <v>0</v>
      </c>
      <c r="K71">
        <v>0</v>
      </c>
      <c r="L71" s="102">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row>
    <row r="72" spans="1:55" x14ac:dyDescent="0.25">
      <c r="A72" s="1">
        <v>0</v>
      </c>
      <c r="B72" s="1">
        <v>0</v>
      </c>
      <c r="C72">
        <v>0</v>
      </c>
      <c r="D72">
        <v>0</v>
      </c>
      <c r="E72">
        <v>0</v>
      </c>
      <c r="F72">
        <v>0</v>
      </c>
      <c r="G72">
        <v>0</v>
      </c>
      <c r="H72">
        <v>0</v>
      </c>
      <c r="I72">
        <v>0</v>
      </c>
      <c r="J72">
        <v>0</v>
      </c>
      <c r="K72">
        <v>0</v>
      </c>
      <c r="L72" s="102">
        <v>0</v>
      </c>
      <c r="M72">
        <v>0</v>
      </c>
      <c r="N72">
        <v>0</v>
      </c>
      <c r="O72">
        <v>0</v>
      </c>
      <c r="P72">
        <v>0</v>
      </c>
      <c r="R72">
        <v>0</v>
      </c>
      <c r="S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row>
    <row r="73" spans="1:55" x14ac:dyDescent="0.25">
      <c r="A73" s="1">
        <v>0</v>
      </c>
      <c r="B73" s="1">
        <v>0</v>
      </c>
      <c r="C73">
        <v>0</v>
      </c>
      <c r="D73">
        <v>0</v>
      </c>
      <c r="E73">
        <v>0</v>
      </c>
      <c r="F73">
        <v>0</v>
      </c>
      <c r="G73">
        <v>0</v>
      </c>
      <c r="H73">
        <v>0</v>
      </c>
      <c r="I73">
        <v>0</v>
      </c>
      <c r="J73">
        <v>0</v>
      </c>
      <c r="K73">
        <v>0</v>
      </c>
      <c r="L73" s="102">
        <v>0</v>
      </c>
      <c r="M73">
        <v>0</v>
      </c>
      <c r="N73">
        <v>0</v>
      </c>
      <c r="O73">
        <v>0</v>
      </c>
      <c r="P73">
        <v>0</v>
      </c>
      <c r="R73">
        <v>0</v>
      </c>
      <c r="S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row>
    <row r="74" spans="1:55" x14ac:dyDescent="0.25">
      <c r="A74" s="1">
        <v>0</v>
      </c>
      <c r="B74" s="1">
        <v>0</v>
      </c>
      <c r="C74">
        <v>0</v>
      </c>
      <c r="D74">
        <v>0</v>
      </c>
      <c r="E74">
        <v>0</v>
      </c>
      <c r="F74">
        <v>0</v>
      </c>
      <c r="G74">
        <v>0</v>
      </c>
      <c r="H74">
        <v>0</v>
      </c>
      <c r="I74">
        <v>0</v>
      </c>
      <c r="J74">
        <v>0</v>
      </c>
      <c r="K74">
        <v>0</v>
      </c>
      <c r="L74" s="102">
        <v>0</v>
      </c>
      <c r="M74">
        <v>0</v>
      </c>
      <c r="N74">
        <v>0</v>
      </c>
      <c r="O74">
        <v>0</v>
      </c>
      <c r="P74">
        <v>0</v>
      </c>
      <c r="R74">
        <v>0</v>
      </c>
      <c r="S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row>
    <row r="75" spans="1:55" x14ac:dyDescent="0.25">
      <c r="A75" s="1">
        <v>0</v>
      </c>
      <c r="B75" s="1">
        <v>0</v>
      </c>
      <c r="C75">
        <v>0</v>
      </c>
      <c r="D75">
        <v>0</v>
      </c>
      <c r="E75">
        <v>0</v>
      </c>
      <c r="F75">
        <v>0</v>
      </c>
      <c r="G75">
        <v>0</v>
      </c>
      <c r="H75">
        <v>0</v>
      </c>
      <c r="I75">
        <v>0</v>
      </c>
      <c r="J75">
        <v>0</v>
      </c>
      <c r="K75">
        <v>0</v>
      </c>
      <c r="L75" s="102">
        <v>0</v>
      </c>
      <c r="M75">
        <v>0</v>
      </c>
      <c r="N75">
        <v>0</v>
      </c>
      <c r="O75">
        <v>0</v>
      </c>
      <c r="P75">
        <v>0</v>
      </c>
      <c r="R75">
        <v>0</v>
      </c>
      <c r="S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row>
    <row r="76" spans="1:55" x14ac:dyDescent="0.25">
      <c r="A76" s="1">
        <v>0</v>
      </c>
      <c r="B76" s="1">
        <v>0</v>
      </c>
      <c r="C76">
        <v>0</v>
      </c>
      <c r="D76">
        <v>0</v>
      </c>
      <c r="E76">
        <v>0</v>
      </c>
      <c r="F76">
        <v>0</v>
      </c>
      <c r="G76">
        <v>0</v>
      </c>
      <c r="H76">
        <v>0</v>
      </c>
      <c r="I76">
        <v>0</v>
      </c>
      <c r="J76">
        <v>0</v>
      </c>
      <c r="K76">
        <v>0</v>
      </c>
      <c r="L76" s="102">
        <v>0</v>
      </c>
      <c r="M76">
        <v>0</v>
      </c>
      <c r="N76">
        <v>0</v>
      </c>
      <c r="O76">
        <v>0</v>
      </c>
      <c r="P76">
        <v>0</v>
      </c>
      <c r="R76">
        <v>0</v>
      </c>
      <c r="S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row>
    <row r="77" spans="1:55" x14ac:dyDescent="0.25">
      <c r="A77" s="1">
        <v>0</v>
      </c>
      <c r="B77" s="1">
        <v>0</v>
      </c>
      <c r="C77">
        <v>0</v>
      </c>
      <c r="D77">
        <v>0</v>
      </c>
      <c r="E77">
        <v>0</v>
      </c>
      <c r="F77">
        <v>0</v>
      </c>
      <c r="G77">
        <v>0</v>
      </c>
      <c r="H77">
        <v>0</v>
      </c>
      <c r="I77">
        <v>0</v>
      </c>
      <c r="J77">
        <v>0</v>
      </c>
      <c r="K77">
        <v>0</v>
      </c>
      <c r="L77" s="102">
        <v>0</v>
      </c>
      <c r="M77">
        <v>0</v>
      </c>
      <c r="N77">
        <v>0</v>
      </c>
      <c r="O77">
        <v>0</v>
      </c>
      <c r="P77">
        <v>0</v>
      </c>
      <c r="R77">
        <v>0</v>
      </c>
      <c r="S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row>
    <row r="78" spans="1:55" x14ac:dyDescent="0.25">
      <c r="A78" s="1">
        <v>0</v>
      </c>
      <c r="B78" s="1">
        <v>0</v>
      </c>
      <c r="C78">
        <v>0</v>
      </c>
      <c r="D78">
        <v>0</v>
      </c>
      <c r="E78">
        <v>0</v>
      </c>
      <c r="F78">
        <v>0</v>
      </c>
      <c r="G78">
        <v>0</v>
      </c>
      <c r="H78">
        <v>0</v>
      </c>
      <c r="I78">
        <v>0</v>
      </c>
      <c r="J78">
        <v>0</v>
      </c>
      <c r="K78">
        <v>0</v>
      </c>
      <c r="L78" s="102">
        <v>0</v>
      </c>
      <c r="M78">
        <v>0</v>
      </c>
      <c r="N78">
        <v>0</v>
      </c>
      <c r="O78">
        <v>0</v>
      </c>
      <c r="P78">
        <v>0</v>
      </c>
      <c r="R78">
        <v>0</v>
      </c>
      <c r="S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row>
    <row r="79" spans="1:55" x14ac:dyDescent="0.25">
      <c r="A79" s="1">
        <v>0</v>
      </c>
      <c r="B79" s="1">
        <v>0</v>
      </c>
      <c r="C79">
        <v>0</v>
      </c>
      <c r="D79">
        <v>0</v>
      </c>
      <c r="E79">
        <v>0</v>
      </c>
      <c r="F79">
        <v>0</v>
      </c>
      <c r="G79">
        <v>0</v>
      </c>
      <c r="H79">
        <v>0</v>
      </c>
      <c r="I79">
        <v>0</v>
      </c>
      <c r="J79">
        <v>0</v>
      </c>
      <c r="K79">
        <v>0</v>
      </c>
      <c r="L79" s="102">
        <v>0</v>
      </c>
      <c r="M79">
        <v>0</v>
      </c>
      <c r="N79">
        <v>0</v>
      </c>
      <c r="O79">
        <v>0</v>
      </c>
      <c r="P79">
        <v>0</v>
      </c>
      <c r="R79">
        <v>0</v>
      </c>
      <c r="S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row>
    <row r="80" spans="1:55" x14ac:dyDescent="0.25">
      <c r="A80" s="1">
        <v>0</v>
      </c>
      <c r="B80" s="1">
        <v>0</v>
      </c>
      <c r="C80">
        <v>0</v>
      </c>
      <c r="D80">
        <v>0</v>
      </c>
      <c r="E80">
        <v>0</v>
      </c>
      <c r="F80">
        <v>0</v>
      </c>
      <c r="G80">
        <v>0</v>
      </c>
      <c r="H80">
        <v>0</v>
      </c>
      <c r="I80">
        <v>0</v>
      </c>
      <c r="J80">
        <v>0</v>
      </c>
      <c r="K80">
        <v>0</v>
      </c>
      <c r="L80" s="102">
        <v>0</v>
      </c>
      <c r="M80">
        <v>0</v>
      </c>
      <c r="N80">
        <v>0</v>
      </c>
      <c r="O80">
        <v>0</v>
      </c>
      <c r="P80">
        <v>0</v>
      </c>
      <c r="R80">
        <v>0</v>
      </c>
      <c r="S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row>
    <row r="81" spans="1:55" x14ac:dyDescent="0.25">
      <c r="A81" s="1">
        <v>0</v>
      </c>
      <c r="B81" s="1">
        <v>0</v>
      </c>
      <c r="C81">
        <v>0</v>
      </c>
      <c r="D81">
        <v>0</v>
      </c>
      <c r="E81">
        <v>0</v>
      </c>
      <c r="F81">
        <v>0</v>
      </c>
      <c r="G81">
        <v>0</v>
      </c>
      <c r="H81">
        <v>0</v>
      </c>
      <c r="I81">
        <v>0</v>
      </c>
      <c r="J81">
        <v>0</v>
      </c>
      <c r="K81">
        <v>0</v>
      </c>
      <c r="L81" s="102">
        <v>0</v>
      </c>
      <c r="M81">
        <v>0</v>
      </c>
      <c r="N81">
        <v>0</v>
      </c>
      <c r="O81">
        <v>0</v>
      </c>
      <c r="P81">
        <v>0</v>
      </c>
      <c r="R81">
        <v>0</v>
      </c>
      <c r="S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row>
    <row r="82" spans="1:55" x14ac:dyDescent="0.25">
      <c r="A82" s="1">
        <v>0</v>
      </c>
      <c r="B82" s="1">
        <v>0</v>
      </c>
      <c r="C82">
        <v>0</v>
      </c>
      <c r="D82">
        <v>0</v>
      </c>
      <c r="E82">
        <v>0</v>
      </c>
      <c r="F82">
        <v>0</v>
      </c>
      <c r="G82">
        <v>0</v>
      </c>
      <c r="H82">
        <v>0</v>
      </c>
      <c r="I82">
        <v>0</v>
      </c>
      <c r="J82">
        <v>0</v>
      </c>
      <c r="K82">
        <v>0</v>
      </c>
      <c r="L82" s="102">
        <v>0</v>
      </c>
      <c r="M82">
        <v>0</v>
      </c>
      <c r="N82">
        <v>0</v>
      </c>
      <c r="O82">
        <v>0</v>
      </c>
      <c r="P82">
        <v>0</v>
      </c>
      <c r="R82">
        <v>0</v>
      </c>
      <c r="S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row>
    <row r="83" spans="1:55" x14ac:dyDescent="0.25">
      <c r="A83" s="1">
        <v>0</v>
      </c>
      <c r="B83" s="1">
        <v>0</v>
      </c>
      <c r="C83">
        <v>0</v>
      </c>
      <c r="D83">
        <v>0</v>
      </c>
      <c r="E83">
        <v>0</v>
      </c>
      <c r="F83">
        <v>0</v>
      </c>
      <c r="G83">
        <v>0</v>
      </c>
      <c r="H83">
        <v>0</v>
      </c>
      <c r="I83">
        <v>0</v>
      </c>
      <c r="J83">
        <v>0</v>
      </c>
      <c r="K83">
        <v>0</v>
      </c>
      <c r="L83" s="102">
        <v>0</v>
      </c>
      <c r="M83">
        <v>0</v>
      </c>
      <c r="N83">
        <v>0</v>
      </c>
      <c r="O83">
        <v>0</v>
      </c>
      <c r="P83">
        <v>0</v>
      </c>
      <c r="R83">
        <v>0</v>
      </c>
      <c r="S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row>
    <row r="84" spans="1:55" x14ac:dyDescent="0.25">
      <c r="A84" s="1">
        <v>0</v>
      </c>
      <c r="B84" s="1">
        <v>0</v>
      </c>
      <c r="C84">
        <v>0</v>
      </c>
      <c r="D84">
        <v>0</v>
      </c>
      <c r="E84">
        <v>0</v>
      </c>
      <c r="F84">
        <v>0</v>
      </c>
      <c r="G84">
        <v>0</v>
      </c>
      <c r="H84">
        <v>0</v>
      </c>
      <c r="I84">
        <v>0</v>
      </c>
      <c r="J84">
        <v>0</v>
      </c>
      <c r="K84">
        <v>0</v>
      </c>
      <c r="L84" s="102">
        <v>0</v>
      </c>
      <c r="M84">
        <v>0</v>
      </c>
      <c r="N84">
        <v>0</v>
      </c>
      <c r="O84">
        <v>0</v>
      </c>
      <c r="P84">
        <v>0</v>
      </c>
      <c r="R84">
        <v>0</v>
      </c>
      <c r="S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row>
    <row r="85" spans="1:55" x14ac:dyDescent="0.25">
      <c r="A85" s="1">
        <v>0</v>
      </c>
      <c r="B85" s="1">
        <v>0</v>
      </c>
      <c r="C85">
        <v>0</v>
      </c>
      <c r="D85">
        <v>0</v>
      </c>
      <c r="E85">
        <v>0</v>
      </c>
      <c r="F85">
        <v>0</v>
      </c>
      <c r="G85">
        <v>0</v>
      </c>
      <c r="H85">
        <v>0</v>
      </c>
      <c r="I85">
        <v>0</v>
      </c>
      <c r="J85">
        <v>0</v>
      </c>
      <c r="K85">
        <v>0</v>
      </c>
      <c r="L85" s="102">
        <v>0</v>
      </c>
      <c r="M85">
        <v>0</v>
      </c>
      <c r="N85">
        <v>0</v>
      </c>
      <c r="O85">
        <v>0</v>
      </c>
      <c r="P85">
        <v>0</v>
      </c>
      <c r="R85">
        <v>0</v>
      </c>
      <c r="S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row>
    <row r="86" spans="1:55" x14ac:dyDescent="0.25">
      <c r="A86" s="1">
        <v>0</v>
      </c>
      <c r="B86" s="1">
        <v>0</v>
      </c>
      <c r="C86">
        <v>0</v>
      </c>
      <c r="D86">
        <v>0</v>
      </c>
      <c r="E86">
        <v>0</v>
      </c>
      <c r="F86">
        <v>0</v>
      </c>
      <c r="G86">
        <v>0</v>
      </c>
      <c r="H86">
        <v>0</v>
      </c>
      <c r="I86">
        <v>0</v>
      </c>
      <c r="J86">
        <v>0</v>
      </c>
      <c r="K86">
        <v>0</v>
      </c>
      <c r="L86" s="102">
        <v>0</v>
      </c>
      <c r="M86">
        <v>0</v>
      </c>
      <c r="N86">
        <v>0</v>
      </c>
      <c r="O86">
        <v>0</v>
      </c>
      <c r="P86">
        <v>0</v>
      </c>
      <c r="R86">
        <v>0</v>
      </c>
      <c r="S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row>
    <row r="87" spans="1:55" x14ac:dyDescent="0.25">
      <c r="A87" s="1">
        <v>0</v>
      </c>
      <c r="B87" s="1">
        <v>0</v>
      </c>
      <c r="C87">
        <v>0</v>
      </c>
      <c r="D87">
        <v>0</v>
      </c>
      <c r="E87">
        <v>0</v>
      </c>
      <c r="F87">
        <v>0</v>
      </c>
      <c r="G87">
        <v>0</v>
      </c>
      <c r="H87">
        <v>0</v>
      </c>
      <c r="I87">
        <v>0</v>
      </c>
      <c r="J87">
        <v>0</v>
      </c>
      <c r="K87">
        <v>0</v>
      </c>
      <c r="L87" s="102">
        <v>0</v>
      </c>
      <c r="M87">
        <v>0</v>
      </c>
      <c r="N87">
        <v>0</v>
      </c>
      <c r="O87">
        <v>0</v>
      </c>
      <c r="P87">
        <v>0</v>
      </c>
      <c r="R87">
        <v>0</v>
      </c>
      <c r="S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row>
    <row r="88" spans="1:55" x14ac:dyDescent="0.25">
      <c r="A88" s="1">
        <v>0</v>
      </c>
      <c r="B88" s="1">
        <v>0</v>
      </c>
      <c r="C88">
        <v>0</v>
      </c>
      <c r="D88">
        <v>0</v>
      </c>
      <c r="E88">
        <v>0</v>
      </c>
      <c r="F88">
        <v>0</v>
      </c>
      <c r="G88">
        <v>0</v>
      </c>
      <c r="H88">
        <v>0</v>
      </c>
      <c r="I88">
        <v>0</v>
      </c>
      <c r="J88">
        <v>0</v>
      </c>
      <c r="K88">
        <v>0</v>
      </c>
      <c r="L88" s="102">
        <v>0</v>
      </c>
      <c r="M88">
        <v>0</v>
      </c>
      <c r="N88">
        <v>0</v>
      </c>
      <c r="O88">
        <v>0</v>
      </c>
      <c r="P88">
        <v>0</v>
      </c>
      <c r="R88">
        <v>0</v>
      </c>
      <c r="S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row>
    <row r="89" spans="1:55" x14ac:dyDescent="0.25">
      <c r="A89" s="1">
        <v>0</v>
      </c>
      <c r="B89" s="1">
        <v>0</v>
      </c>
      <c r="C89">
        <v>0</v>
      </c>
      <c r="D89">
        <v>0</v>
      </c>
      <c r="E89">
        <v>0</v>
      </c>
      <c r="F89">
        <v>0</v>
      </c>
      <c r="G89">
        <v>0</v>
      </c>
      <c r="H89">
        <v>0</v>
      </c>
      <c r="I89">
        <v>0</v>
      </c>
      <c r="J89">
        <v>0</v>
      </c>
      <c r="K89">
        <v>0</v>
      </c>
      <c r="L89" s="102">
        <v>0</v>
      </c>
      <c r="M89">
        <v>0</v>
      </c>
      <c r="N89">
        <v>0</v>
      </c>
      <c r="O89">
        <v>0</v>
      </c>
      <c r="P89">
        <v>0</v>
      </c>
      <c r="R89">
        <v>0</v>
      </c>
      <c r="S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row>
    <row r="90" spans="1:55" x14ac:dyDescent="0.25">
      <c r="A90" s="1">
        <v>0</v>
      </c>
      <c r="B90" s="1">
        <v>0</v>
      </c>
      <c r="C90">
        <v>0</v>
      </c>
      <c r="D90">
        <v>0</v>
      </c>
      <c r="E90">
        <v>0</v>
      </c>
      <c r="F90">
        <v>0</v>
      </c>
      <c r="G90">
        <v>0</v>
      </c>
      <c r="H90">
        <v>0</v>
      </c>
      <c r="I90">
        <v>0</v>
      </c>
      <c r="J90">
        <v>0</v>
      </c>
      <c r="K90">
        <v>0</v>
      </c>
      <c r="L90" s="102">
        <v>0</v>
      </c>
      <c r="M90">
        <v>0</v>
      </c>
      <c r="N90">
        <v>0</v>
      </c>
      <c r="O90">
        <v>0</v>
      </c>
      <c r="P90">
        <v>0</v>
      </c>
      <c r="R90">
        <v>0</v>
      </c>
      <c r="S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row>
    <row r="91" spans="1:55" x14ac:dyDescent="0.25">
      <c r="A91" s="1">
        <v>0</v>
      </c>
      <c r="B91" s="1">
        <v>0</v>
      </c>
      <c r="C91">
        <v>0</v>
      </c>
      <c r="D91">
        <v>0</v>
      </c>
      <c r="E91">
        <v>0</v>
      </c>
      <c r="F91">
        <v>0</v>
      </c>
      <c r="G91">
        <v>0</v>
      </c>
      <c r="H91">
        <v>0</v>
      </c>
      <c r="I91">
        <v>0</v>
      </c>
      <c r="J91">
        <v>0</v>
      </c>
      <c r="K91">
        <v>0</v>
      </c>
      <c r="L91" s="102">
        <v>0</v>
      </c>
      <c r="M91">
        <v>0</v>
      </c>
      <c r="N91">
        <v>0</v>
      </c>
      <c r="O91">
        <v>0</v>
      </c>
      <c r="P91">
        <v>0</v>
      </c>
      <c r="R91">
        <v>0</v>
      </c>
      <c r="S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row>
    <row r="92" spans="1:55" x14ac:dyDescent="0.25">
      <c r="A92" s="1">
        <v>0</v>
      </c>
      <c r="B92" s="1">
        <v>0</v>
      </c>
      <c r="C92">
        <v>0</v>
      </c>
      <c r="D92">
        <v>0</v>
      </c>
      <c r="E92">
        <v>0</v>
      </c>
      <c r="F92">
        <v>0</v>
      </c>
      <c r="G92">
        <v>0</v>
      </c>
      <c r="H92">
        <v>0</v>
      </c>
      <c r="I92">
        <v>0</v>
      </c>
      <c r="J92">
        <v>0</v>
      </c>
      <c r="K92">
        <v>0</v>
      </c>
      <c r="L92" s="102">
        <v>0</v>
      </c>
      <c r="M92">
        <v>0</v>
      </c>
      <c r="N92">
        <v>0</v>
      </c>
      <c r="O92">
        <v>0</v>
      </c>
      <c r="P92">
        <v>0</v>
      </c>
      <c r="R92">
        <v>0</v>
      </c>
      <c r="S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row>
    <row r="93" spans="1:55" x14ac:dyDescent="0.25">
      <c r="A93" s="1">
        <v>0</v>
      </c>
      <c r="B93" s="1">
        <v>0</v>
      </c>
      <c r="C93">
        <v>0</v>
      </c>
      <c r="D93">
        <v>0</v>
      </c>
      <c r="E93">
        <v>0</v>
      </c>
      <c r="F93">
        <v>0</v>
      </c>
      <c r="G93">
        <v>0</v>
      </c>
      <c r="H93">
        <v>0</v>
      </c>
      <c r="I93">
        <v>0</v>
      </c>
      <c r="J93">
        <v>0</v>
      </c>
      <c r="K93">
        <v>0</v>
      </c>
      <c r="L93" s="102">
        <v>0</v>
      </c>
      <c r="M93">
        <v>0</v>
      </c>
      <c r="N93">
        <v>0</v>
      </c>
      <c r="O93">
        <v>0</v>
      </c>
      <c r="P93">
        <v>0</v>
      </c>
      <c r="R93">
        <v>0</v>
      </c>
      <c r="S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row>
    <row r="94" spans="1:55" x14ac:dyDescent="0.25">
      <c r="A94" s="1">
        <v>0</v>
      </c>
      <c r="B94" s="1">
        <v>0</v>
      </c>
      <c r="C94">
        <v>0</v>
      </c>
      <c r="D94">
        <v>0</v>
      </c>
      <c r="E94">
        <v>0</v>
      </c>
      <c r="F94">
        <v>0</v>
      </c>
      <c r="G94">
        <v>0</v>
      </c>
      <c r="H94">
        <v>0</v>
      </c>
      <c r="I94">
        <v>0</v>
      </c>
      <c r="J94">
        <v>0</v>
      </c>
      <c r="K94">
        <v>0</v>
      </c>
      <c r="L94" s="102">
        <v>0</v>
      </c>
      <c r="M94">
        <v>0</v>
      </c>
      <c r="N94">
        <v>0</v>
      </c>
      <c r="O94">
        <v>0</v>
      </c>
      <c r="P94">
        <v>0</v>
      </c>
      <c r="R94">
        <v>0</v>
      </c>
      <c r="S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row>
    <row r="95" spans="1:55" x14ac:dyDescent="0.25">
      <c r="A95" s="1">
        <v>0</v>
      </c>
      <c r="B95" s="1">
        <v>0</v>
      </c>
      <c r="C95">
        <v>0</v>
      </c>
      <c r="D95">
        <v>0</v>
      </c>
      <c r="E95">
        <v>0</v>
      </c>
      <c r="F95">
        <v>0</v>
      </c>
      <c r="G95">
        <v>0</v>
      </c>
      <c r="H95">
        <v>0</v>
      </c>
      <c r="I95">
        <v>0</v>
      </c>
      <c r="J95">
        <v>0</v>
      </c>
      <c r="K95">
        <v>0</v>
      </c>
      <c r="L95" s="102">
        <v>0</v>
      </c>
      <c r="M95">
        <v>0</v>
      </c>
      <c r="N95">
        <v>0</v>
      </c>
      <c r="O95">
        <v>0</v>
      </c>
      <c r="P95">
        <v>0</v>
      </c>
      <c r="R95">
        <v>0</v>
      </c>
      <c r="S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row>
    <row r="96" spans="1:55" x14ac:dyDescent="0.25">
      <c r="A96" s="1">
        <v>0</v>
      </c>
      <c r="B96" s="1">
        <v>0</v>
      </c>
      <c r="C96">
        <v>0</v>
      </c>
      <c r="D96">
        <v>0</v>
      </c>
      <c r="E96">
        <v>0</v>
      </c>
      <c r="F96">
        <v>0</v>
      </c>
      <c r="G96">
        <v>0</v>
      </c>
      <c r="H96">
        <v>0</v>
      </c>
      <c r="I96">
        <v>0</v>
      </c>
      <c r="J96">
        <v>0</v>
      </c>
      <c r="K96">
        <v>0</v>
      </c>
      <c r="L96" s="102">
        <v>0</v>
      </c>
      <c r="M96">
        <v>0</v>
      </c>
      <c r="N96">
        <v>0</v>
      </c>
      <c r="O96">
        <v>0</v>
      </c>
      <c r="P96">
        <v>0</v>
      </c>
      <c r="R96">
        <v>0</v>
      </c>
      <c r="S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row>
    <row r="97" spans="1:55" x14ac:dyDescent="0.25">
      <c r="A97" s="1">
        <v>0</v>
      </c>
      <c r="B97" s="1">
        <v>0</v>
      </c>
      <c r="C97">
        <v>0</v>
      </c>
      <c r="D97">
        <v>0</v>
      </c>
      <c r="E97">
        <v>0</v>
      </c>
      <c r="F97">
        <v>0</v>
      </c>
      <c r="G97">
        <v>0</v>
      </c>
      <c r="H97">
        <v>0</v>
      </c>
      <c r="I97">
        <v>0</v>
      </c>
      <c r="J97">
        <v>0</v>
      </c>
      <c r="K97">
        <v>0</v>
      </c>
      <c r="L97" s="102">
        <v>0</v>
      </c>
      <c r="M97">
        <v>0</v>
      </c>
      <c r="N97">
        <v>0</v>
      </c>
      <c r="O97">
        <v>0</v>
      </c>
      <c r="P97">
        <v>0</v>
      </c>
      <c r="R97">
        <v>0</v>
      </c>
      <c r="S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row>
    <row r="98" spans="1:55" x14ac:dyDescent="0.25">
      <c r="A98" s="1">
        <v>0</v>
      </c>
      <c r="B98" s="1">
        <v>0</v>
      </c>
      <c r="C98">
        <v>0</v>
      </c>
      <c r="D98">
        <v>0</v>
      </c>
      <c r="E98">
        <v>0</v>
      </c>
      <c r="F98">
        <v>0</v>
      </c>
      <c r="G98">
        <v>0</v>
      </c>
      <c r="H98">
        <v>0</v>
      </c>
      <c r="I98">
        <v>0</v>
      </c>
      <c r="J98">
        <v>0</v>
      </c>
      <c r="K98">
        <v>0</v>
      </c>
      <c r="L98" s="102">
        <v>0</v>
      </c>
      <c r="M98">
        <v>0</v>
      </c>
      <c r="N98">
        <v>0</v>
      </c>
      <c r="O98">
        <v>0</v>
      </c>
      <c r="P98">
        <v>0</v>
      </c>
      <c r="R98">
        <v>0</v>
      </c>
      <c r="S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row>
    <row r="99" spans="1:55" x14ac:dyDescent="0.25">
      <c r="A99" s="1">
        <v>0</v>
      </c>
      <c r="B99" s="1">
        <v>0</v>
      </c>
      <c r="C99">
        <v>0</v>
      </c>
      <c r="D99">
        <v>0</v>
      </c>
      <c r="E99">
        <v>0</v>
      </c>
      <c r="F99">
        <v>0</v>
      </c>
      <c r="G99">
        <v>0</v>
      </c>
      <c r="H99">
        <v>0</v>
      </c>
      <c r="I99">
        <v>0</v>
      </c>
      <c r="J99">
        <v>0</v>
      </c>
      <c r="K99">
        <v>0</v>
      </c>
      <c r="L99" s="102">
        <v>0</v>
      </c>
      <c r="M99">
        <v>0</v>
      </c>
      <c r="N99">
        <v>0</v>
      </c>
      <c r="O99">
        <v>0</v>
      </c>
      <c r="P99">
        <v>0</v>
      </c>
      <c r="R99">
        <v>0</v>
      </c>
      <c r="S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row>
    <row r="100" spans="1:55" x14ac:dyDescent="0.25">
      <c r="A100" s="1">
        <v>0</v>
      </c>
      <c r="B100" s="1">
        <v>0</v>
      </c>
      <c r="C100">
        <v>0</v>
      </c>
      <c r="D100">
        <v>0</v>
      </c>
      <c r="E100">
        <v>0</v>
      </c>
      <c r="F100">
        <v>0</v>
      </c>
      <c r="G100">
        <v>0</v>
      </c>
      <c r="H100">
        <v>0</v>
      </c>
      <c r="I100">
        <v>0</v>
      </c>
      <c r="J100">
        <v>0</v>
      </c>
      <c r="K100">
        <v>0</v>
      </c>
      <c r="L100" s="102">
        <v>0</v>
      </c>
      <c r="M100">
        <v>0</v>
      </c>
      <c r="N100">
        <v>0</v>
      </c>
      <c r="O100">
        <v>0</v>
      </c>
      <c r="P100">
        <v>0</v>
      </c>
      <c r="R100">
        <v>0</v>
      </c>
      <c r="S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row>
    <row r="101" spans="1:55" x14ac:dyDescent="0.25">
      <c r="A101" s="1">
        <v>0</v>
      </c>
      <c r="B101" s="1">
        <v>0</v>
      </c>
      <c r="C101">
        <v>0</v>
      </c>
      <c r="D101">
        <v>0</v>
      </c>
      <c r="E101">
        <v>0</v>
      </c>
      <c r="F101">
        <v>0</v>
      </c>
      <c r="G101">
        <v>0</v>
      </c>
      <c r="H101">
        <v>0</v>
      </c>
      <c r="I101">
        <v>0</v>
      </c>
      <c r="J101">
        <v>0</v>
      </c>
      <c r="K101">
        <v>0</v>
      </c>
      <c r="L101" s="102">
        <v>0</v>
      </c>
      <c r="M101">
        <v>0</v>
      </c>
      <c r="N101">
        <v>0</v>
      </c>
      <c r="O101">
        <v>0</v>
      </c>
      <c r="P101">
        <v>0</v>
      </c>
      <c r="R101">
        <v>0</v>
      </c>
      <c r="S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row>
    <row r="102" spans="1:55" x14ac:dyDescent="0.25">
      <c r="A102" s="1">
        <v>0</v>
      </c>
      <c r="B102" s="1">
        <v>0</v>
      </c>
      <c r="C102">
        <v>0</v>
      </c>
      <c r="D102">
        <v>0</v>
      </c>
      <c r="E102">
        <v>0</v>
      </c>
      <c r="F102">
        <v>0</v>
      </c>
      <c r="G102">
        <v>0</v>
      </c>
      <c r="H102">
        <v>0</v>
      </c>
      <c r="I102">
        <v>0</v>
      </c>
      <c r="J102">
        <v>0</v>
      </c>
      <c r="K102">
        <v>0</v>
      </c>
      <c r="L102" s="102">
        <v>0</v>
      </c>
      <c r="M102">
        <v>0</v>
      </c>
      <c r="N102">
        <v>0</v>
      </c>
      <c r="O102">
        <v>0</v>
      </c>
      <c r="P102">
        <v>0</v>
      </c>
      <c r="R102">
        <v>0</v>
      </c>
      <c r="S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row>
    <row r="103" spans="1:55" x14ac:dyDescent="0.25">
      <c r="A103" s="1">
        <v>0</v>
      </c>
      <c r="B103" s="1">
        <v>0</v>
      </c>
      <c r="C103">
        <v>0</v>
      </c>
      <c r="D103">
        <v>0</v>
      </c>
      <c r="E103">
        <v>0</v>
      </c>
      <c r="F103">
        <v>0</v>
      </c>
      <c r="G103">
        <v>0</v>
      </c>
      <c r="H103">
        <v>0</v>
      </c>
      <c r="I103">
        <v>0</v>
      </c>
      <c r="J103">
        <v>0</v>
      </c>
      <c r="K103">
        <v>0</v>
      </c>
      <c r="L103" s="102">
        <v>0</v>
      </c>
      <c r="M103">
        <v>0</v>
      </c>
      <c r="N103">
        <v>0</v>
      </c>
      <c r="O103">
        <v>0</v>
      </c>
      <c r="P103">
        <v>0</v>
      </c>
      <c r="R103">
        <v>0</v>
      </c>
      <c r="S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row>
    <row r="104" spans="1:55" x14ac:dyDescent="0.25">
      <c r="A104" s="1">
        <v>0</v>
      </c>
      <c r="B104" s="1">
        <v>0</v>
      </c>
      <c r="C104">
        <v>0</v>
      </c>
      <c r="D104">
        <v>0</v>
      </c>
      <c r="E104">
        <v>0</v>
      </c>
      <c r="F104">
        <v>0</v>
      </c>
      <c r="G104">
        <v>0</v>
      </c>
      <c r="H104">
        <v>0</v>
      </c>
      <c r="I104">
        <v>0</v>
      </c>
      <c r="J104">
        <v>0</v>
      </c>
      <c r="K104">
        <v>0</v>
      </c>
      <c r="L104" s="102">
        <v>0</v>
      </c>
      <c r="M104">
        <v>0</v>
      </c>
      <c r="N104">
        <v>0</v>
      </c>
      <c r="O104">
        <v>0</v>
      </c>
      <c r="P104">
        <v>0</v>
      </c>
      <c r="R104">
        <v>0</v>
      </c>
      <c r="S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row>
    <row r="105" spans="1:55" x14ac:dyDescent="0.25">
      <c r="A105" s="1">
        <v>0</v>
      </c>
      <c r="B105" s="1">
        <v>0</v>
      </c>
      <c r="C105">
        <v>0</v>
      </c>
      <c r="D105">
        <v>0</v>
      </c>
      <c r="E105">
        <v>0</v>
      </c>
      <c r="F105">
        <v>0</v>
      </c>
      <c r="G105">
        <v>0</v>
      </c>
      <c r="H105">
        <v>0</v>
      </c>
      <c r="I105">
        <v>0</v>
      </c>
      <c r="J105">
        <v>0</v>
      </c>
      <c r="K105">
        <v>0</v>
      </c>
      <c r="L105" s="102">
        <v>0</v>
      </c>
      <c r="M105">
        <v>0</v>
      </c>
      <c r="N105">
        <v>0</v>
      </c>
      <c r="O105">
        <v>0</v>
      </c>
      <c r="P105">
        <v>0</v>
      </c>
      <c r="R105">
        <v>0</v>
      </c>
      <c r="S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row>
    <row r="106" spans="1:55" x14ac:dyDescent="0.25">
      <c r="A106" s="1">
        <v>0</v>
      </c>
      <c r="B106" s="1">
        <v>0</v>
      </c>
      <c r="C106">
        <v>0</v>
      </c>
      <c r="D106">
        <v>0</v>
      </c>
      <c r="E106">
        <v>0</v>
      </c>
      <c r="F106">
        <v>0</v>
      </c>
      <c r="G106">
        <v>0</v>
      </c>
      <c r="H106">
        <v>0</v>
      </c>
      <c r="I106">
        <v>0</v>
      </c>
      <c r="J106">
        <v>0</v>
      </c>
      <c r="K106">
        <v>0</v>
      </c>
      <c r="L106" s="102">
        <v>0</v>
      </c>
      <c r="M106">
        <v>0</v>
      </c>
      <c r="N106">
        <v>0</v>
      </c>
      <c r="O106">
        <v>0</v>
      </c>
      <c r="P106">
        <v>0</v>
      </c>
      <c r="R106">
        <v>0</v>
      </c>
      <c r="S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row>
    <row r="107" spans="1:55" x14ac:dyDescent="0.25">
      <c r="A107" s="1">
        <v>0</v>
      </c>
      <c r="B107" s="1">
        <v>0</v>
      </c>
      <c r="C107">
        <v>0</v>
      </c>
      <c r="D107">
        <v>0</v>
      </c>
      <c r="E107">
        <v>0</v>
      </c>
      <c r="F107">
        <v>0</v>
      </c>
      <c r="G107">
        <v>0</v>
      </c>
      <c r="H107">
        <v>0</v>
      </c>
      <c r="I107">
        <v>0</v>
      </c>
      <c r="J107">
        <v>0</v>
      </c>
      <c r="K107">
        <v>0</v>
      </c>
      <c r="L107" s="102">
        <v>0</v>
      </c>
      <c r="M107">
        <v>0</v>
      </c>
      <c r="N107">
        <v>0</v>
      </c>
      <c r="O107">
        <v>0</v>
      </c>
      <c r="P107">
        <v>0</v>
      </c>
      <c r="R107">
        <v>0</v>
      </c>
      <c r="S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row>
    <row r="108" spans="1:55" x14ac:dyDescent="0.25">
      <c r="A108" s="1">
        <v>0</v>
      </c>
      <c r="B108" s="1">
        <v>0</v>
      </c>
      <c r="C108">
        <v>0</v>
      </c>
      <c r="D108">
        <v>0</v>
      </c>
      <c r="E108">
        <v>0</v>
      </c>
      <c r="F108">
        <v>0</v>
      </c>
      <c r="G108">
        <v>0</v>
      </c>
      <c r="H108">
        <v>0</v>
      </c>
      <c r="I108">
        <v>0</v>
      </c>
      <c r="J108">
        <v>0</v>
      </c>
      <c r="K108">
        <v>0</v>
      </c>
      <c r="L108" s="102">
        <v>0</v>
      </c>
      <c r="M108">
        <v>0</v>
      </c>
      <c r="N108">
        <v>0</v>
      </c>
      <c r="O108">
        <v>0</v>
      </c>
      <c r="P108">
        <v>0</v>
      </c>
      <c r="R108">
        <v>0</v>
      </c>
      <c r="S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row>
    <row r="109" spans="1:55" x14ac:dyDescent="0.25">
      <c r="A109" s="1">
        <v>0</v>
      </c>
      <c r="B109" s="1">
        <v>0</v>
      </c>
      <c r="C109">
        <v>0</v>
      </c>
      <c r="D109">
        <v>0</v>
      </c>
      <c r="E109">
        <v>0</v>
      </c>
      <c r="F109">
        <v>0</v>
      </c>
      <c r="G109">
        <v>0</v>
      </c>
      <c r="H109">
        <v>0</v>
      </c>
      <c r="I109">
        <v>0</v>
      </c>
      <c r="J109">
        <v>0</v>
      </c>
      <c r="K109">
        <v>0</v>
      </c>
      <c r="L109" s="102">
        <v>0</v>
      </c>
      <c r="M109">
        <v>0</v>
      </c>
      <c r="N109">
        <v>0</v>
      </c>
      <c r="O109">
        <v>0</v>
      </c>
      <c r="P109">
        <v>0</v>
      </c>
      <c r="R109">
        <v>0</v>
      </c>
      <c r="S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row>
    <row r="110" spans="1:55" x14ac:dyDescent="0.25">
      <c r="A110" s="1">
        <v>0</v>
      </c>
      <c r="B110" s="1">
        <v>0</v>
      </c>
      <c r="C110">
        <v>0</v>
      </c>
      <c r="D110">
        <v>0</v>
      </c>
      <c r="E110">
        <v>0</v>
      </c>
      <c r="F110">
        <v>0</v>
      </c>
      <c r="G110">
        <v>0</v>
      </c>
      <c r="H110">
        <v>0</v>
      </c>
      <c r="I110">
        <v>0</v>
      </c>
      <c r="J110">
        <v>0</v>
      </c>
      <c r="K110">
        <v>0</v>
      </c>
      <c r="L110" s="102">
        <v>0</v>
      </c>
      <c r="M110">
        <v>0</v>
      </c>
      <c r="N110">
        <v>0</v>
      </c>
      <c r="O110">
        <v>0</v>
      </c>
      <c r="P110">
        <v>0</v>
      </c>
      <c r="R110">
        <v>0</v>
      </c>
      <c r="S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row>
    <row r="111" spans="1:55" x14ac:dyDescent="0.25">
      <c r="A111" s="1">
        <v>0</v>
      </c>
      <c r="B111" s="1">
        <v>0</v>
      </c>
      <c r="C111">
        <v>0</v>
      </c>
      <c r="D111">
        <v>0</v>
      </c>
      <c r="E111">
        <v>0</v>
      </c>
      <c r="F111">
        <v>0</v>
      </c>
      <c r="G111">
        <v>0</v>
      </c>
      <c r="H111">
        <v>0</v>
      </c>
      <c r="I111">
        <v>0</v>
      </c>
      <c r="J111">
        <v>0</v>
      </c>
      <c r="K111">
        <v>0</v>
      </c>
      <c r="L111" s="102">
        <v>0</v>
      </c>
      <c r="M111">
        <v>0</v>
      </c>
      <c r="N111">
        <v>0</v>
      </c>
      <c r="O111">
        <v>0</v>
      </c>
      <c r="P111">
        <v>0</v>
      </c>
      <c r="R111">
        <v>0</v>
      </c>
      <c r="S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row>
    <row r="112" spans="1:55" x14ac:dyDescent="0.25">
      <c r="A112" s="1">
        <v>0</v>
      </c>
      <c r="B112" s="1">
        <v>0</v>
      </c>
      <c r="C112">
        <v>0</v>
      </c>
      <c r="D112">
        <v>0</v>
      </c>
      <c r="E112">
        <v>0</v>
      </c>
      <c r="F112">
        <v>0</v>
      </c>
      <c r="G112">
        <v>0</v>
      </c>
      <c r="H112">
        <v>0</v>
      </c>
      <c r="I112">
        <v>0</v>
      </c>
      <c r="J112">
        <v>0</v>
      </c>
      <c r="K112">
        <v>0</v>
      </c>
      <c r="L112" s="102">
        <v>0</v>
      </c>
      <c r="M112">
        <v>0</v>
      </c>
      <c r="N112">
        <v>0</v>
      </c>
      <c r="O112">
        <v>0</v>
      </c>
      <c r="P112">
        <v>0</v>
      </c>
      <c r="R112">
        <v>0</v>
      </c>
      <c r="S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row>
    <row r="113" spans="1:55" x14ac:dyDescent="0.25">
      <c r="A113" s="1">
        <v>0</v>
      </c>
      <c r="B113" s="1">
        <v>0</v>
      </c>
      <c r="C113">
        <v>0</v>
      </c>
      <c r="D113">
        <v>0</v>
      </c>
      <c r="E113">
        <v>0</v>
      </c>
      <c r="F113">
        <v>0</v>
      </c>
      <c r="G113">
        <v>0</v>
      </c>
      <c r="H113">
        <v>0</v>
      </c>
      <c r="I113">
        <v>0</v>
      </c>
      <c r="J113">
        <v>0</v>
      </c>
      <c r="K113">
        <v>0</v>
      </c>
      <c r="L113" s="102">
        <v>0</v>
      </c>
      <c r="M113">
        <v>0</v>
      </c>
      <c r="N113">
        <v>0</v>
      </c>
      <c r="O113">
        <v>0</v>
      </c>
      <c r="P113">
        <v>0</v>
      </c>
      <c r="R113">
        <v>0</v>
      </c>
      <c r="S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row>
    <row r="114" spans="1:55" x14ac:dyDescent="0.25">
      <c r="A114" s="1">
        <v>0</v>
      </c>
      <c r="B114" s="1">
        <v>0</v>
      </c>
      <c r="C114">
        <v>0</v>
      </c>
      <c r="D114">
        <v>0</v>
      </c>
      <c r="E114">
        <v>0</v>
      </c>
      <c r="F114">
        <v>0</v>
      </c>
      <c r="G114">
        <v>0</v>
      </c>
      <c r="H114">
        <v>0</v>
      </c>
      <c r="I114">
        <v>0</v>
      </c>
      <c r="J114">
        <v>0</v>
      </c>
      <c r="K114">
        <v>0</v>
      </c>
      <c r="L114" s="102">
        <v>0</v>
      </c>
      <c r="M114">
        <v>0</v>
      </c>
      <c r="N114">
        <v>0</v>
      </c>
      <c r="O114">
        <v>0</v>
      </c>
      <c r="P114">
        <v>0</v>
      </c>
      <c r="R114">
        <v>0</v>
      </c>
      <c r="S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row>
    <row r="115" spans="1:55" x14ac:dyDescent="0.25">
      <c r="A115" s="1">
        <v>0</v>
      </c>
      <c r="B115" s="1">
        <v>0</v>
      </c>
      <c r="C115">
        <v>0</v>
      </c>
      <c r="D115">
        <v>0</v>
      </c>
      <c r="E115">
        <v>0</v>
      </c>
      <c r="F115">
        <v>0</v>
      </c>
      <c r="G115">
        <v>0</v>
      </c>
      <c r="H115">
        <v>0</v>
      </c>
      <c r="I115">
        <v>0</v>
      </c>
      <c r="J115">
        <v>0</v>
      </c>
      <c r="K115">
        <v>0</v>
      </c>
      <c r="L115" s="102">
        <v>0</v>
      </c>
      <c r="M115">
        <v>0</v>
      </c>
      <c r="N115">
        <v>0</v>
      </c>
      <c r="O115">
        <v>0</v>
      </c>
      <c r="P115">
        <v>0</v>
      </c>
      <c r="R115">
        <v>0</v>
      </c>
      <c r="S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row>
    <row r="116" spans="1:55" x14ac:dyDescent="0.25">
      <c r="A116" s="1">
        <v>0</v>
      </c>
      <c r="B116" s="1">
        <v>0</v>
      </c>
      <c r="C116">
        <v>0</v>
      </c>
      <c r="D116">
        <v>0</v>
      </c>
      <c r="E116">
        <v>0</v>
      </c>
      <c r="F116">
        <v>0</v>
      </c>
      <c r="G116">
        <v>0</v>
      </c>
      <c r="H116">
        <v>0</v>
      </c>
      <c r="I116">
        <v>0</v>
      </c>
      <c r="J116">
        <v>0</v>
      </c>
      <c r="K116">
        <v>0</v>
      </c>
      <c r="L116" s="102">
        <v>0</v>
      </c>
      <c r="M116">
        <v>0</v>
      </c>
      <c r="N116">
        <v>0</v>
      </c>
      <c r="O116">
        <v>0</v>
      </c>
      <c r="P116">
        <v>0</v>
      </c>
      <c r="R116">
        <v>0</v>
      </c>
      <c r="S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row>
    <row r="117" spans="1:55" x14ac:dyDescent="0.25">
      <c r="A117" s="1">
        <v>0</v>
      </c>
      <c r="B117" s="1">
        <v>0</v>
      </c>
      <c r="C117">
        <v>0</v>
      </c>
      <c r="D117">
        <v>0</v>
      </c>
      <c r="E117">
        <v>0</v>
      </c>
      <c r="F117">
        <v>0</v>
      </c>
      <c r="G117">
        <v>0</v>
      </c>
      <c r="H117">
        <v>0</v>
      </c>
      <c r="I117">
        <v>0</v>
      </c>
      <c r="J117">
        <v>0</v>
      </c>
      <c r="K117">
        <v>0</v>
      </c>
      <c r="L117" s="102">
        <v>0</v>
      </c>
      <c r="M117">
        <v>0</v>
      </c>
      <c r="N117">
        <v>0</v>
      </c>
      <c r="O117">
        <v>0</v>
      </c>
      <c r="P117">
        <v>0</v>
      </c>
      <c r="R117">
        <v>0</v>
      </c>
      <c r="S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row>
    <row r="118" spans="1:55" x14ac:dyDescent="0.25">
      <c r="A118" s="1">
        <v>0</v>
      </c>
      <c r="B118" s="1">
        <v>0</v>
      </c>
      <c r="C118">
        <v>0</v>
      </c>
      <c r="D118">
        <v>0</v>
      </c>
      <c r="E118">
        <v>0</v>
      </c>
      <c r="F118">
        <v>0</v>
      </c>
      <c r="G118">
        <v>0</v>
      </c>
      <c r="H118">
        <v>0</v>
      </c>
      <c r="I118">
        <v>0</v>
      </c>
      <c r="J118">
        <v>0</v>
      </c>
      <c r="K118">
        <v>0</v>
      </c>
      <c r="L118" s="102">
        <v>0</v>
      </c>
      <c r="M118">
        <v>0</v>
      </c>
      <c r="N118">
        <v>0</v>
      </c>
      <c r="O118">
        <v>0</v>
      </c>
      <c r="P118">
        <v>0</v>
      </c>
      <c r="R118">
        <v>0</v>
      </c>
      <c r="S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row>
    <row r="119" spans="1:55" x14ac:dyDescent="0.25">
      <c r="A119" s="1">
        <v>0</v>
      </c>
      <c r="B119" s="1">
        <v>0</v>
      </c>
      <c r="C119">
        <v>0</v>
      </c>
      <c r="D119">
        <v>0</v>
      </c>
      <c r="E119">
        <v>0</v>
      </c>
      <c r="F119">
        <v>0</v>
      </c>
      <c r="G119">
        <v>0</v>
      </c>
      <c r="H119">
        <v>0</v>
      </c>
      <c r="I119">
        <v>0</v>
      </c>
      <c r="J119">
        <v>0</v>
      </c>
      <c r="K119">
        <v>0</v>
      </c>
      <c r="L119" s="102">
        <v>0</v>
      </c>
      <c r="M119">
        <v>0</v>
      </c>
      <c r="N119">
        <v>0</v>
      </c>
      <c r="O119">
        <v>0</v>
      </c>
      <c r="P119">
        <v>0</v>
      </c>
      <c r="R119">
        <v>0</v>
      </c>
      <c r="S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row>
    <row r="120" spans="1:55" x14ac:dyDescent="0.25">
      <c r="A120" s="1">
        <v>0</v>
      </c>
      <c r="B120" s="1">
        <v>0</v>
      </c>
      <c r="C120">
        <v>0</v>
      </c>
      <c r="D120">
        <v>0</v>
      </c>
      <c r="E120">
        <v>0</v>
      </c>
      <c r="F120">
        <v>0</v>
      </c>
      <c r="G120">
        <v>0</v>
      </c>
      <c r="H120">
        <v>0</v>
      </c>
      <c r="I120">
        <v>0</v>
      </c>
      <c r="J120">
        <v>0</v>
      </c>
      <c r="K120">
        <v>0</v>
      </c>
      <c r="L120" s="102">
        <v>0</v>
      </c>
      <c r="M120">
        <v>0</v>
      </c>
      <c r="N120">
        <v>0</v>
      </c>
      <c r="O120">
        <v>0</v>
      </c>
      <c r="P120">
        <v>0</v>
      </c>
      <c r="R120">
        <v>0</v>
      </c>
      <c r="S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row>
    <row r="121" spans="1:55" x14ac:dyDescent="0.25">
      <c r="A121" s="1">
        <v>0</v>
      </c>
      <c r="B121" s="1">
        <v>0</v>
      </c>
      <c r="C121">
        <v>0</v>
      </c>
      <c r="D121">
        <v>0</v>
      </c>
      <c r="E121">
        <v>0</v>
      </c>
      <c r="F121">
        <v>0</v>
      </c>
      <c r="G121">
        <v>0</v>
      </c>
      <c r="H121">
        <v>0</v>
      </c>
      <c r="I121">
        <v>0</v>
      </c>
      <c r="J121">
        <v>0</v>
      </c>
      <c r="K121">
        <v>0</v>
      </c>
      <c r="L121" s="102">
        <v>0</v>
      </c>
      <c r="M121">
        <v>0</v>
      </c>
      <c r="N121">
        <v>0</v>
      </c>
      <c r="O121">
        <v>0</v>
      </c>
      <c r="P121">
        <v>0</v>
      </c>
      <c r="R121">
        <v>0</v>
      </c>
      <c r="S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row>
    <row r="122" spans="1:55" x14ac:dyDescent="0.25">
      <c r="A122" s="1">
        <v>0</v>
      </c>
      <c r="B122" s="1">
        <v>0</v>
      </c>
      <c r="C122">
        <v>0</v>
      </c>
      <c r="D122">
        <v>0</v>
      </c>
      <c r="E122">
        <v>0</v>
      </c>
      <c r="F122">
        <v>0</v>
      </c>
      <c r="G122">
        <v>0</v>
      </c>
      <c r="H122">
        <v>0</v>
      </c>
      <c r="I122">
        <v>0</v>
      </c>
      <c r="J122">
        <v>0</v>
      </c>
      <c r="K122">
        <v>0</v>
      </c>
      <c r="L122" s="102">
        <v>0</v>
      </c>
      <c r="M122">
        <v>0</v>
      </c>
      <c r="N122">
        <v>0</v>
      </c>
      <c r="O122">
        <v>0</v>
      </c>
      <c r="P122">
        <v>0</v>
      </c>
      <c r="R122">
        <v>0</v>
      </c>
      <c r="S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row>
    <row r="123" spans="1:55" x14ac:dyDescent="0.25">
      <c r="A123" s="1">
        <v>0</v>
      </c>
      <c r="B123" s="1">
        <v>0</v>
      </c>
      <c r="C123">
        <v>0</v>
      </c>
      <c r="D123">
        <v>0</v>
      </c>
      <c r="E123">
        <v>0</v>
      </c>
      <c r="F123">
        <v>0</v>
      </c>
      <c r="G123">
        <v>0</v>
      </c>
      <c r="H123">
        <v>0</v>
      </c>
      <c r="I123">
        <v>0</v>
      </c>
      <c r="J123">
        <v>0</v>
      </c>
      <c r="K123">
        <v>0</v>
      </c>
      <c r="L123" s="102">
        <v>0</v>
      </c>
      <c r="M123">
        <v>0</v>
      </c>
      <c r="N123">
        <v>0</v>
      </c>
      <c r="O123">
        <v>0</v>
      </c>
      <c r="P123">
        <v>0</v>
      </c>
      <c r="R123">
        <v>0</v>
      </c>
      <c r="S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row>
    <row r="124" spans="1:55" x14ac:dyDescent="0.25">
      <c r="A124" s="1">
        <v>0</v>
      </c>
      <c r="B124" s="1">
        <v>0</v>
      </c>
      <c r="C124">
        <v>0</v>
      </c>
      <c r="D124">
        <v>0</v>
      </c>
      <c r="E124">
        <v>0</v>
      </c>
      <c r="F124">
        <v>0</v>
      </c>
      <c r="G124">
        <v>0</v>
      </c>
      <c r="H124">
        <v>0</v>
      </c>
      <c r="I124">
        <v>0</v>
      </c>
      <c r="J124">
        <v>0</v>
      </c>
      <c r="K124">
        <v>0</v>
      </c>
      <c r="L124" s="102">
        <v>0</v>
      </c>
      <c r="M124">
        <v>0</v>
      </c>
      <c r="N124">
        <v>0</v>
      </c>
      <c r="O124">
        <v>0</v>
      </c>
      <c r="P124">
        <v>0</v>
      </c>
      <c r="R124">
        <v>0</v>
      </c>
      <c r="S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row>
    <row r="125" spans="1:55" x14ac:dyDescent="0.25">
      <c r="A125" s="1">
        <v>0</v>
      </c>
      <c r="B125" s="1">
        <v>0</v>
      </c>
      <c r="C125">
        <v>0</v>
      </c>
      <c r="D125">
        <v>0</v>
      </c>
      <c r="E125">
        <v>0</v>
      </c>
      <c r="F125">
        <v>0</v>
      </c>
      <c r="G125">
        <v>0</v>
      </c>
      <c r="H125">
        <v>0</v>
      </c>
      <c r="I125">
        <v>0</v>
      </c>
      <c r="J125">
        <v>0</v>
      </c>
      <c r="K125">
        <v>0</v>
      </c>
      <c r="L125" s="102">
        <v>0</v>
      </c>
      <c r="M125">
        <v>0</v>
      </c>
      <c r="N125">
        <v>0</v>
      </c>
      <c r="O125">
        <v>0</v>
      </c>
      <c r="P125">
        <v>0</v>
      </c>
      <c r="R125">
        <v>0</v>
      </c>
      <c r="S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row>
    <row r="126" spans="1:55" x14ac:dyDescent="0.25">
      <c r="A126" s="1">
        <v>0</v>
      </c>
      <c r="B126" s="1">
        <v>0</v>
      </c>
      <c r="C126">
        <v>0</v>
      </c>
      <c r="D126">
        <v>0</v>
      </c>
      <c r="E126">
        <v>0</v>
      </c>
      <c r="F126">
        <v>0</v>
      </c>
      <c r="G126">
        <v>0</v>
      </c>
      <c r="H126">
        <v>0</v>
      </c>
      <c r="I126">
        <v>0</v>
      </c>
      <c r="J126">
        <v>0</v>
      </c>
      <c r="K126">
        <v>0</v>
      </c>
      <c r="L126" s="102">
        <v>0</v>
      </c>
      <c r="M126">
        <v>0</v>
      </c>
      <c r="N126">
        <v>0</v>
      </c>
      <c r="O126">
        <v>0</v>
      </c>
      <c r="P126">
        <v>0</v>
      </c>
      <c r="R126">
        <v>0</v>
      </c>
      <c r="S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row>
    <row r="127" spans="1:55" x14ac:dyDescent="0.25">
      <c r="A127" s="1">
        <v>0</v>
      </c>
      <c r="B127" s="1">
        <v>0</v>
      </c>
      <c r="C127">
        <v>0</v>
      </c>
      <c r="D127">
        <v>0</v>
      </c>
      <c r="E127">
        <v>0</v>
      </c>
      <c r="F127">
        <v>0</v>
      </c>
      <c r="G127">
        <v>0</v>
      </c>
      <c r="H127">
        <v>0</v>
      </c>
      <c r="I127">
        <v>0</v>
      </c>
      <c r="J127">
        <v>0</v>
      </c>
      <c r="K127">
        <v>0</v>
      </c>
      <c r="L127" s="102">
        <v>0</v>
      </c>
      <c r="M127">
        <v>0</v>
      </c>
      <c r="N127">
        <v>0</v>
      </c>
      <c r="O127">
        <v>0</v>
      </c>
      <c r="P127">
        <v>0</v>
      </c>
      <c r="R127">
        <v>0</v>
      </c>
      <c r="S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row>
    <row r="128" spans="1:55" x14ac:dyDescent="0.25">
      <c r="A128" s="1">
        <v>0</v>
      </c>
      <c r="B128" s="1">
        <v>0</v>
      </c>
      <c r="C128">
        <v>0</v>
      </c>
      <c r="D128">
        <v>0</v>
      </c>
      <c r="E128">
        <v>0</v>
      </c>
      <c r="F128">
        <v>0</v>
      </c>
      <c r="G128">
        <v>0</v>
      </c>
      <c r="H128">
        <v>0</v>
      </c>
      <c r="I128">
        <v>0</v>
      </c>
      <c r="J128">
        <v>0</v>
      </c>
      <c r="K128">
        <v>0</v>
      </c>
      <c r="L128" s="102">
        <v>0</v>
      </c>
      <c r="M128">
        <v>0</v>
      </c>
      <c r="N128">
        <v>0</v>
      </c>
      <c r="O128">
        <v>0</v>
      </c>
      <c r="P128">
        <v>0</v>
      </c>
      <c r="R128">
        <v>0</v>
      </c>
      <c r="S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row>
    <row r="129" spans="1:55" x14ac:dyDescent="0.25">
      <c r="A129" s="1">
        <v>0</v>
      </c>
      <c r="B129" s="1">
        <v>0</v>
      </c>
      <c r="C129">
        <v>0</v>
      </c>
      <c r="D129">
        <v>0</v>
      </c>
      <c r="E129">
        <v>0</v>
      </c>
      <c r="F129">
        <v>0</v>
      </c>
      <c r="G129">
        <v>0</v>
      </c>
      <c r="H129">
        <v>0</v>
      </c>
      <c r="I129">
        <v>0</v>
      </c>
      <c r="J129">
        <v>0</v>
      </c>
      <c r="K129">
        <v>0</v>
      </c>
      <c r="L129" s="102">
        <v>0</v>
      </c>
      <c r="M129">
        <v>0</v>
      </c>
      <c r="N129">
        <v>0</v>
      </c>
      <c r="O129">
        <v>0</v>
      </c>
      <c r="P129">
        <v>0</v>
      </c>
      <c r="R129">
        <v>0</v>
      </c>
      <c r="S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row>
    <row r="130" spans="1:55" x14ac:dyDescent="0.25">
      <c r="A130" s="1">
        <v>0</v>
      </c>
      <c r="B130" s="1">
        <v>0</v>
      </c>
      <c r="C130">
        <v>0</v>
      </c>
      <c r="D130">
        <v>0</v>
      </c>
      <c r="E130">
        <v>0</v>
      </c>
      <c r="F130">
        <v>0</v>
      </c>
      <c r="G130">
        <v>0</v>
      </c>
      <c r="H130">
        <v>0</v>
      </c>
      <c r="I130">
        <v>0</v>
      </c>
      <c r="J130">
        <v>0</v>
      </c>
      <c r="K130">
        <v>0</v>
      </c>
      <c r="L130" s="102">
        <v>0</v>
      </c>
      <c r="M130">
        <v>0</v>
      </c>
      <c r="N130">
        <v>0</v>
      </c>
      <c r="O130">
        <v>0</v>
      </c>
      <c r="P130">
        <v>0</v>
      </c>
      <c r="R130">
        <v>0</v>
      </c>
      <c r="S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row>
    <row r="131" spans="1:55" x14ac:dyDescent="0.25">
      <c r="A131" s="1">
        <v>0</v>
      </c>
      <c r="B131" s="1">
        <v>0</v>
      </c>
      <c r="C131">
        <v>0</v>
      </c>
      <c r="D131">
        <v>0</v>
      </c>
      <c r="E131">
        <v>0</v>
      </c>
      <c r="F131">
        <v>0</v>
      </c>
      <c r="G131">
        <v>0</v>
      </c>
      <c r="H131">
        <v>0</v>
      </c>
      <c r="I131">
        <v>0</v>
      </c>
      <c r="J131">
        <v>0</v>
      </c>
      <c r="K131">
        <v>0</v>
      </c>
      <c r="L131" s="102">
        <v>0</v>
      </c>
      <c r="M131">
        <v>0</v>
      </c>
      <c r="N131">
        <v>0</v>
      </c>
      <c r="O131">
        <v>0</v>
      </c>
      <c r="P131">
        <v>0</v>
      </c>
      <c r="R131">
        <v>0</v>
      </c>
      <c r="S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row>
    <row r="132" spans="1:55" x14ac:dyDescent="0.25">
      <c r="A132" s="1">
        <v>0</v>
      </c>
      <c r="B132" s="1">
        <v>0</v>
      </c>
      <c r="C132">
        <v>0</v>
      </c>
      <c r="D132">
        <v>0</v>
      </c>
      <c r="E132">
        <v>0</v>
      </c>
      <c r="F132">
        <v>0</v>
      </c>
      <c r="G132">
        <v>0</v>
      </c>
      <c r="H132">
        <v>0</v>
      </c>
      <c r="I132">
        <v>0</v>
      </c>
      <c r="J132">
        <v>0</v>
      </c>
      <c r="K132">
        <v>0</v>
      </c>
      <c r="L132" s="102">
        <v>0</v>
      </c>
      <c r="M132">
        <v>0</v>
      </c>
      <c r="N132">
        <v>0</v>
      </c>
      <c r="O132">
        <v>0</v>
      </c>
      <c r="P132">
        <v>0</v>
      </c>
      <c r="R132">
        <v>0</v>
      </c>
      <c r="S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row>
    <row r="133" spans="1:55" x14ac:dyDescent="0.25">
      <c r="A133" s="1">
        <v>0</v>
      </c>
      <c r="B133" s="1">
        <v>0</v>
      </c>
      <c r="C133">
        <v>0</v>
      </c>
      <c r="D133">
        <v>0</v>
      </c>
      <c r="E133">
        <v>0</v>
      </c>
      <c r="F133">
        <v>0</v>
      </c>
      <c r="G133">
        <v>0</v>
      </c>
      <c r="H133">
        <v>0</v>
      </c>
      <c r="I133">
        <v>0</v>
      </c>
      <c r="J133">
        <v>0</v>
      </c>
      <c r="K133">
        <v>0</v>
      </c>
      <c r="L133" s="102">
        <v>0</v>
      </c>
      <c r="M133">
        <v>0</v>
      </c>
      <c r="N133">
        <v>0</v>
      </c>
      <c r="O133">
        <v>0</v>
      </c>
      <c r="P133">
        <v>0</v>
      </c>
      <c r="R133">
        <v>0</v>
      </c>
      <c r="S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row>
    <row r="134" spans="1:55" x14ac:dyDescent="0.25">
      <c r="A134" s="1">
        <v>0</v>
      </c>
      <c r="B134" s="1">
        <v>0</v>
      </c>
      <c r="C134">
        <v>0</v>
      </c>
      <c r="D134">
        <v>0</v>
      </c>
      <c r="E134">
        <v>0</v>
      </c>
      <c r="F134">
        <v>0</v>
      </c>
      <c r="G134">
        <v>0</v>
      </c>
      <c r="H134">
        <v>0</v>
      </c>
      <c r="I134">
        <v>0</v>
      </c>
      <c r="J134">
        <v>0</v>
      </c>
      <c r="K134">
        <v>0</v>
      </c>
      <c r="L134" s="102">
        <v>0</v>
      </c>
      <c r="M134">
        <v>0</v>
      </c>
      <c r="N134">
        <v>0</v>
      </c>
      <c r="O134">
        <v>0</v>
      </c>
      <c r="P134">
        <v>0</v>
      </c>
      <c r="R134">
        <v>0</v>
      </c>
      <c r="S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row>
    <row r="135" spans="1:55" x14ac:dyDescent="0.25">
      <c r="A135" s="1">
        <v>0</v>
      </c>
      <c r="B135" s="1">
        <v>0</v>
      </c>
      <c r="C135">
        <v>0</v>
      </c>
      <c r="D135">
        <v>0</v>
      </c>
      <c r="E135">
        <v>0</v>
      </c>
      <c r="F135">
        <v>0</v>
      </c>
      <c r="G135">
        <v>0</v>
      </c>
      <c r="H135">
        <v>0</v>
      </c>
      <c r="I135">
        <v>0</v>
      </c>
      <c r="J135">
        <v>0</v>
      </c>
      <c r="K135">
        <v>0</v>
      </c>
      <c r="L135" s="102">
        <v>0</v>
      </c>
      <c r="M135">
        <v>0</v>
      </c>
      <c r="N135">
        <v>0</v>
      </c>
      <c r="O135">
        <v>0</v>
      </c>
      <c r="P135">
        <v>0</v>
      </c>
      <c r="R135">
        <v>0</v>
      </c>
      <c r="S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row>
    <row r="136" spans="1:55" x14ac:dyDescent="0.25">
      <c r="A136" s="1">
        <v>0</v>
      </c>
      <c r="B136" s="1">
        <v>0</v>
      </c>
      <c r="C136">
        <v>0</v>
      </c>
      <c r="D136">
        <v>0</v>
      </c>
      <c r="E136">
        <v>0</v>
      </c>
      <c r="F136">
        <v>0</v>
      </c>
      <c r="G136">
        <v>0</v>
      </c>
      <c r="H136">
        <v>0</v>
      </c>
      <c r="I136">
        <v>0</v>
      </c>
      <c r="J136">
        <v>0</v>
      </c>
      <c r="K136">
        <v>0</v>
      </c>
      <c r="L136" s="102">
        <v>0</v>
      </c>
      <c r="M136">
        <v>0</v>
      </c>
      <c r="N136">
        <v>0</v>
      </c>
      <c r="O136">
        <v>0</v>
      </c>
      <c r="P136">
        <v>0</v>
      </c>
      <c r="R136">
        <v>0</v>
      </c>
      <c r="S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row>
    <row r="137" spans="1:55" x14ac:dyDescent="0.25">
      <c r="A137" s="1">
        <v>0</v>
      </c>
      <c r="B137" s="1">
        <v>0</v>
      </c>
      <c r="C137">
        <v>0</v>
      </c>
      <c r="D137">
        <v>0</v>
      </c>
      <c r="E137">
        <v>0</v>
      </c>
      <c r="F137">
        <v>0</v>
      </c>
      <c r="G137">
        <v>0</v>
      </c>
      <c r="H137">
        <v>0</v>
      </c>
      <c r="I137">
        <v>0</v>
      </c>
      <c r="J137">
        <v>0</v>
      </c>
      <c r="K137">
        <v>0</v>
      </c>
      <c r="L137" s="102">
        <v>0</v>
      </c>
      <c r="M137">
        <v>0</v>
      </c>
      <c r="N137">
        <v>0</v>
      </c>
      <c r="O137">
        <v>0</v>
      </c>
      <c r="P137">
        <v>0</v>
      </c>
      <c r="R137">
        <v>0</v>
      </c>
      <c r="S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row>
    <row r="138" spans="1:55" x14ac:dyDescent="0.25">
      <c r="A138" s="1">
        <v>0</v>
      </c>
      <c r="B138" s="1">
        <v>0</v>
      </c>
      <c r="C138">
        <v>0</v>
      </c>
      <c r="D138">
        <v>0</v>
      </c>
      <c r="E138">
        <v>0</v>
      </c>
      <c r="F138">
        <v>0</v>
      </c>
      <c r="G138">
        <v>0</v>
      </c>
      <c r="H138">
        <v>0</v>
      </c>
      <c r="I138">
        <v>0</v>
      </c>
      <c r="J138">
        <v>0</v>
      </c>
      <c r="K138">
        <v>0</v>
      </c>
      <c r="L138" s="102">
        <v>0</v>
      </c>
      <c r="M138">
        <v>0</v>
      </c>
      <c r="N138">
        <v>0</v>
      </c>
      <c r="O138">
        <v>0</v>
      </c>
      <c r="P138">
        <v>0</v>
      </c>
      <c r="R138">
        <v>0</v>
      </c>
      <c r="S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row>
    <row r="139" spans="1:55" x14ac:dyDescent="0.25">
      <c r="A139" s="1">
        <v>0</v>
      </c>
      <c r="B139" s="1">
        <v>0</v>
      </c>
      <c r="C139">
        <v>0</v>
      </c>
      <c r="D139">
        <v>0</v>
      </c>
      <c r="E139">
        <v>0</v>
      </c>
      <c r="F139">
        <v>0</v>
      </c>
      <c r="G139">
        <v>0</v>
      </c>
      <c r="H139">
        <v>0</v>
      </c>
      <c r="I139">
        <v>0</v>
      </c>
      <c r="J139">
        <v>0</v>
      </c>
      <c r="K139">
        <v>0</v>
      </c>
      <c r="L139" s="102">
        <v>0</v>
      </c>
      <c r="M139">
        <v>0</v>
      </c>
      <c r="N139">
        <v>0</v>
      </c>
      <c r="O139">
        <v>0</v>
      </c>
      <c r="P139">
        <v>0</v>
      </c>
      <c r="R139">
        <v>0</v>
      </c>
      <c r="S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row>
    <row r="140" spans="1:55" x14ac:dyDescent="0.25">
      <c r="A140" s="1">
        <v>0</v>
      </c>
      <c r="B140" s="1">
        <v>0</v>
      </c>
      <c r="C140">
        <v>0</v>
      </c>
      <c r="D140">
        <v>0</v>
      </c>
      <c r="E140">
        <v>0</v>
      </c>
      <c r="F140">
        <v>0</v>
      </c>
      <c r="G140">
        <v>0</v>
      </c>
      <c r="H140">
        <v>0</v>
      </c>
      <c r="I140">
        <v>0</v>
      </c>
      <c r="J140">
        <v>0</v>
      </c>
      <c r="K140">
        <v>0</v>
      </c>
      <c r="L140" s="102">
        <v>0</v>
      </c>
      <c r="M140">
        <v>0</v>
      </c>
      <c r="N140">
        <v>0</v>
      </c>
      <c r="O140">
        <v>0</v>
      </c>
      <c r="P140">
        <v>0</v>
      </c>
      <c r="R140">
        <v>0</v>
      </c>
      <c r="S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row>
    <row r="141" spans="1:55" x14ac:dyDescent="0.25">
      <c r="A141" s="1">
        <v>0</v>
      </c>
      <c r="B141" s="1">
        <v>0</v>
      </c>
      <c r="C141">
        <v>0</v>
      </c>
      <c r="D141">
        <v>0</v>
      </c>
      <c r="E141">
        <v>0</v>
      </c>
      <c r="F141">
        <v>0</v>
      </c>
      <c r="G141">
        <v>0</v>
      </c>
      <c r="H141">
        <v>0</v>
      </c>
      <c r="I141">
        <v>0</v>
      </c>
      <c r="J141">
        <v>0</v>
      </c>
      <c r="K141">
        <v>0</v>
      </c>
      <c r="L141" s="102">
        <v>0</v>
      </c>
      <c r="M141">
        <v>0</v>
      </c>
      <c r="N141">
        <v>0</v>
      </c>
      <c r="O141">
        <v>0</v>
      </c>
      <c r="P141">
        <v>0</v>
      </c>
      <c r="R141">
        <v>0</v>
      </c>
      <c r="S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row>
    <row r="142" spans="1:55" x14ac:dyDescent="0.25">
      <c r="A142" s="1">
        <v>0</v>
      </c>
      <c r="B142" s="1">
        <v>0</v>
      </c>
      <c r="C142">
        <v>0</v>
      </c>
      <c r="D142">
        <v>0</v>
      </c>
      <c r="E142">
        <v>0</v>
      </c>
      <c r="F142">
        <v>0</v>
      </c>
      <c r="G142">
        <v>0</v>
      </c>
      <c r="H142">
        <v>0</v>
      </c>
      <c r="I142">
        <v>0</v>
      </c>
      <c r="J142">
        <v>0</v>
      </c>
      <c r="K142">
        <v>0</v>
      </c>
      <c r="L142" s="102">
        <v>0</v>
      </c>
      <c r="M142">
        <v>0</v>
      </c>
      <c r="N142">
        <v>0</v>
      </c>
      <c r="O142">
        <v>0</v>
      </c>
      <c r="P142">
        <v>0</v>
      </c>
      <c r="R142">
        <v>0</v>
      </c>
      <c r="S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row>
    <row r="143" spans="1:55" x14ac:dyDescent="0.25">
      <c r="A143" s="1">
        <v>0</v>
      </c>
      <c r="B143" s="1">
        <v>0</v>
      </c>
      <c r="C143">
        <v>0</v>
      </c>
      <c r="D143">
        <v>0</v>
      </c>
      <c r="E143">
        <v>0</v>
      </c>
      <c r="F143">
        <v>0</v>
      </c>
      <c r="G143">
        <v>0</v>
      </c>
      <c r="H143">
        <v>0</v>
      </c>
      <c r="I143">
        <v>0</v>
      </c>
      <c r="J143">
        <v>0</v>
      </c>
      <c r="K143">
        <v>0</v>
      </c>
      <c r="L143" s="102">
        <v>0</v>
      </c>
      <c r="M143">
        <v>0</v>
      </c>
      <c r="N143">
        <v>0</v>
      </c>
      <c r="O143">
        <v>0</v>
      </c>
      <c r="P143">
        <v>0</v>
      </c>
      <c r="R143">
        <v>0</v>
      </c>
      <c r="S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row>
    <row r="144" spans="1:55" x14ac:dyDescent="0.25">
      <c r="A144" s="1">
        <v>0</v>
      </c>
      <c r="B144" s="1">
        <v>0</v>
      </c>
      <c r="C144">
        <v>0</v>
      </c>
      <c r="D144">
        <v>0</v>
      </c>
      <c r="E144">
        <v>0</v>
      </c>
      <c r="F144">
        <v>0</v>
      </c>
      <c r="G144">
        <v>0</v>
      </c>
      <c r="H144">
        <v>0</v>
      </c>
      <c r="I144">
        <v>0</v>
      </c>
      <c r="J144">
        <v>0</v>
      </c>
      <c r="K144">
        <v>0</v>
      </c>
      <c r="L144" s="102">
        <v>0</v>
      </c>
      <c r="M144">
        <v>0</v>
      </c>
      <c r="N144">
        <v>0</v>
      </c>
      <c r="O144">
        <v>0</v>
      </c>
      <c r="P144">
        <v>0</v>
      </c>
      <c r="R144">
        <v>0</v>
      </c>
      <c r="S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row>
    <row r="145" spans="1:55" x14ac:dyDescent="0.25">
      <c r="A145" s="1">
        <v>0</v>
      </c>
      <c r="B145" s="1">
        <v>0</v>
      </c>
      <c r="C145">
        <v>0</v>
      </c>
      <c r="D145">
        <v>0</v>
      </c>
      <c r="E145">
        <v>0</v>
      </c>
      <c r="F145">
        <v>0</v>
      </c>
      <c r="G145">
        <v>0</v>
      </c>
      <c r="H145">
        <v>0</v>
      </c>
      <c r="I145">
        <v>0</v>
      </c>
      <c r="J145">
        <v>0</v>
      </c>
      <c r="K145">
        <v>0</v>
      </c>
      <c r="L145" s="102">
        <v>0</v>
      </c>
      <c r="M145">
        <v>0</v>
      </c>
      <c r="N145">
        <v>0</v>
      </c>
      <c r="O145">
        <v>0</v>
      </c>
      <c r="P145">
        <v>0</v>
      </c>
      <c r="R145">
        <v>0</v>
      </c>
      <c r="S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row>
    <row r="146" spans="1:55" x14ac:dyDescent="0.25">
      <c r="A146" s="1">
        <v>0</v>
      </c>
      <c r="B146" s="1">
        <v>0</v>
      </c>
      <c r="C146">
        <v>0</v>
      </c>
      <c r="D146">
        <v>0</v>
      </c>
      <c r="E146">
        <v>0</v>
      </c>
      <c r="F146">
        <v>0</v>
      </c>
      <c r="G146">
        <v>0</v>
      </c>
      <c r="H146">
        <v>0</v>
      </c>
      <c r="I146">
        <v>0</v>
      </c>
      <c r="J146">
        <v>0</v>
      </c>
      <c r="K146">
        <v>0</v>
      </c>
      <c r="L146" s="102">
        <v>0</v>
      </c>
      <c r="M146">
        <v>0</v>
      </c>
      <c r="N146">
        <v>0</v>
      </c>
      <c r="O146">
        <v>0</v>
      </c>
      <c r="P146">
        <v>0</v>
      </c>
      <c r="R146">
        <v>0</v>
      </c>
      <c r="S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row>
    <row r="147" spans="1:55" x14ac:dyDescent="0.25">
      <c r="A147" s="1">
        <v>0</v>
      </c>
      <c r="B147" s="1">
        <v>0</v>
      </c>
      <c r="C147">
        <v>0</v>
      </c>
      <c r="D147">
        <v>0</v>
      </c>
      <c r="E147">
        <v>0</v>
      </c>
      <c r="F147">
        <v>0</v>
      </c>
      <c r="G147">
        <v>0</v>
      </c>
      <c r="H147">
        <v>0</v>
      </c>
      <c r="I147">
        <v>0</v>
      </c>
      <c r="J147">
        <v>0</v>
      </c>
      <c r="K147">
        <v>0</v>
      </c>
      <c r="L147" s="102">
        <v>0</v>
      </c>
      <c r="M147">
        <v>0</v>
      </c>
      <c r="N147">
        <v>0</v>
      </c>
      <c r="O147">
        <v>0</v>
      </c>
      <c r="P147">
        <v>0</v>
      </c>
      <c r="R147">
        <v>0</v>
      </c>
      <c r="S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row>
    <row r="148" spans="1:55" x14ac:dyDescent="0.25">
      <c r="A148" s="1">
        <v>0</v>
      </c>
      <c r="B148" s="1">
        <v>0</v>
      </c>
      <c r="C148">
        <v>0</v>
      </c>
      <c r="D148">
        <v>0</v>
      </c>
      <c r="E148">
        <v>0</v>
      </c>
      <c r="F148">
        <v>0</v>
      </c>
      <c r="G148">
        <v>0</v>
      </c>
      <c r="H148">
        <v>0</v>
      </c>
      <c r="I148">
        <v>0</v>
      </c>
      <c r="J148">
        <v>0</v>
      </c>
      <c r="K148">
        <v>0</v>
      </c>
      <c r="L148" s="102">
        <v>0</v>
      </c>
      <c r="M148">
        <v>0</v>
      </c>
      <c r="N148">
        <v>0</v>
      </c>
      <c r="O148">
        <v>0</v>
      </c>
      <c r="P148">
        <v>0</v>
      </c>
      <c r="R148">
        <v>0</v>
      </c>
      <c r="S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row>
    <row r="149" spans="1:55" x14ac:dyDescent="0.25">
      <c r="A149" s="1">
        <v>0</v>
      </c>
      <c r="B149" s="1">
        <v>0</v>
      </c>
      <c r="C149">
        <v>0</v>
      </c>
      <c r="D149">
        <v>0</v>
      </c>
      <c r="E149">
        <v>0</v>
      </c>
      <c r="F149">
        <v>0</v>
      </c>
      <c r="G149">
        <v>0</v>
      </c>
      <c r="H149">
        <v>0</v>
      </c>
      <c r="I149">
        <v>0</v>
      </c>
      <c r="J149">
        <v>0</v>
      </c>
      <c r="K149">
        <v>0</v>
      </c>
      <c r="L149" s="102">
        <v>0</v>
      </c>
      <c r="M149">
        <v>0</v>
      </c>
      <c r="N149">
        <v>0</v>
      </c>
      <c r="O149">
        <v>0</v>
      </c>
      <c r="P149">
        <v>0</v>
      </c>
      <c r="R149">
        <v>0</v>
      </c>
      <c r="S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row>
    <row r="150" spans="1:55" x14ac:dyDescent="0.25">
      <c r="A150" s="1">
        <v>0</v>
      </c>
      <c r="B150" s="1">
        <v>0</v>
      </c>
      <c r="C150">
        <v>0</v>
      </c>
      <c r="D150">
        <v>0</v>
      </c>
      <c r="E150">
        <v>0</v>
      </c>
      <c r="F150">
        <v>0</v>
      </c>
      <c r="G150">
        <v>0</v>
      </c>
      <c r="H150">
        <v>0</v>
      </c>
      <c r="I150">
        <v>0</v>
      </c>
      <c r="J150">
        <v>0</v>
      </c>
      <c r="K150">
        <v>0</v>
      </c>
      <c r="L150" s="102">
        <v>0</v>
      </c>
      <c r="M150">
        <v>0</v>
      </c>
      <c r="N150">
        <v>0</v>
      </c>
      <c r="O150">
        <v>0</v>
      </c>
      <c r="P150">
        <v>0</v>
      </c>
      <c r="R150">
        <v>0</v>
      </c>
      <c r="S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row>
    <row r="151" spans="1:55" x14ac:dyDescent="0.25">
      <c r="A151" s="1">
        <v>0</v>
      </c>
      <c r="B151" s="1">
        <v>0</v>
      </c>
      <c r="C151">
        <v>0</v>
      </c>
      <c r="D151">
        <v>0</v>
      </c>
      <c r="E151">
        <v>0</v>
      </c>
      <c r="F151">
        <v>0</v>
      </c>
      <c r="G151">
        <v>0</v>
      </c>
      <c r="H151">
        <v>0</v>
      </c>
      <c r="I151">
        <v>0</v>
      </c>
      <c r="J151">
        <v>0</v>
      </c>
      <c r="K151">
        <v>0</v>
      </c>
      <c r="L151" s="102">
        <v>0</v>
      </c>
      <c r="M151">
        <v>0</v>
      </c>
      <c r="N151">
        <v>0</v>
      </c>
      <c r="O151">
        <v>0</v>
      </c>
      <c r="P151">
        <v>0</v>
      </c>
      <c r="R151">
        <v>0</v>
      </c>
      <c r="S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row>
    <row r="152" spans="1:55" x14ac:dyDescent="0.25">
      <c r="A152" s="1">
        <v>0</v>
      </c>
      <c r="B152" s="1">
        <v>0</v>
      </c>
      <c r="C152">
        <v>0</v>
      </c>
      <c r="D152">
        <v>0</v>
      </c>
      <c r="E152">
        <v>0</v>
      </c>
      <c r="F152">
        <v>0</v>
      </c>
      <c r="G152">
        <v>0</v>
      </c>
      <c r="H152">
        <v>0</v>
      </c>
      <c r="I152">
        <v>0</v>
      </c>
      <c r="J152">
        <v>0</v>
      </c>
      <c r="K152">
        <v>0</v>
      </c>
      <c r="L152" s="102">
        <v>0</v>
      </c>
      <c r="M152">
        <v>0</v>
      </c>
      <c r="N152">
        <v>0</v>
      </c>
      <c r="O152">
        <v>0</v>
      </c>
      <c r="P152">
        <v>0</v>
      </c>
      <c r="R152">
        <v>0</v>
      </c>
      <c r="S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row>
    <row r="153" spans="1:55" x14ac:dyDescent="0.25">
      <c r="A153" s="1">
        <v>0</v>
      </c>
      <c r="B153" s="1">
        <v>0</v>
      </c>
      <c r="C153">
        <v>0</v>
      </c>
      <c r="D153">
        <v>0</v>
      </c>
      <c r="E153">
        <v>0</v>
      </c>
      <c r="F153">
        <v>0</v>
      </c>
      <c r="G153">
        <v>0</v>
      </c>
      <c r="H153">
        <v>0</v>
      </c>
      <c r="I153">
        <v>0</v>
      </c>
      <c r="J153">
        <v>0</v>
      </c>
      <c r="K153">
        <v>0</v>
      </c>
      <c r="L153" s="102">
        <v>0</v>
      </c>
      <c r="M153">
        <v>0</v>
      </c>
      <c r="N153">
        <v>0</v>
      </c>
      <c r="O153">
        <v>0</v>
      </c>
      <c r="P153">
        <v>0</v>
      </c>
      <c r="R153">
        <v>0</v>
      </c>
      <c r="S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row>
    <row r="154" spans="1:55" x14ac:dyDescent="0.25">
      <c r="A154" s="1">
        <v>0</v>
      </c>
      <c r="B154" s="1">
        <v>0</v>
      </c>
      <c r="C154">
        <v>0</v>
      </c>
      <c r="D154">
        <v>0</v>
      </c>
      <c r="E154">
        <v>0</v>
      </c>
      <c r="F154">
        <v>0</v>
      </c>
      <c r="G154">
        <v>0</v>
      </c>
      <c r="H154">
        <v>0</v>
      </c>
      <c r="I154">
        <v>0</v>
      </c>
      <c r="J154">
        <v>0</v>
      </c>
      <c r="K154">
        <v>0</v>
      </c>
      <c r="L154" s="102">
        <v>0</v>
      </c>
      <c r="M154">
        <v>0</v>
      </c>
      <c r="N154">
        <v>0</v>
      </c>
      <c r="O154">
        <v>0</v>
      </c>
      <c r="P154">
        <v>0</v>
      </c>
      <c r="R154">
        <v>0</v>
      </c>
      <c r="S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row>
    <row r="155" spans="1:55" x14ac:dyDescent="0.25">
      <c r="A155" s="1">
        <v>0</v>
      </c>
      <c r="B155" s="1">
        <v>0</v>
      </c>
      <c r="C155">
        <v>0</v>
      </c>
      <c r="D155">
        <v>0</v>
      </c>
      <c r="E155">
        <v>0</v>
      </c>
      <c r="F155">
        <v>0</v>
      </c>
      <c r="G155">
        <v>0</v>
      </c>
      <c r="H155">
        <v>0</v>
      </c>
      <c r="I155">
        <v>0</v>
      </c>
      <c r="J155">
        <v>0</v>
      </c>
      <c r="K155">
        <v>0</v>
      </c>
      <c r="L155" s="102">
        <v>0</v>
      </c>
      <c r="M155">
        <v>0</v>
      </c>
      <c r="N155">
        <v>0</v>
      </c>
      <c r="O155">
        <v>0</v>
      </c>
      <c r="P155">
        <v>0</v>
      </c>
      <c r="R155">
        <v>0</v>
      </c>
      <c r="S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row>
    <row r="156" spans="1:55" x14ac:dyDescent="0.25">
      <c r="A156" s="1">
        <v>0</v>
      </c>
      <c r="B156" s="1">
        <v>0</v>
      </c>
      <c r="C156">
        <v>0</v>
      </c>
      <c r="D156">
        <v>0</v>
      </c>
      <c r="E156">
        <v>0</v>
      </c>
      <c r="F156">
        <v>0</v>
      </c>
      <c r="G156">
        <v>0</v>
      </c>
      <c r="H156">
        <v>0</v>
      </c>
      <c r="I156">
        <v>0</v>
      </c>
      <c r="J156">
        <v>0</v>
      </c>
      <c r="K156">
        <v>0</v>
      </c>
      <c r="L156" s="102">
        <v>0</v>
      </c>
      <c r="M156">
        <v>0</v>
      </c>
      <c r="N156">
        <v>0</v>
      </c>
      <c r="O156">
        <v>0</v>
      </c>
      <c r="P156">
        <v>0</v>
      </c>
      <c r="R156">
        <v>0</v>
      </c>
      <c r="S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row>
    <row r="157" spans="1:55" x14ac:dyDescent="0.25">
      <c r="A157" s="1">
        <v>0</v>
      </c>
      <c r="B157" s="1">
        <v>0</v>
      </c>
      <c r="C157">
        <v>0</v>
      </c>
      <c r="D157">
        <v>0</v>
      </c>
      <c r="E157">
        <v>0</v>
      </c>
      <c r="F157">
        <v>0</v>
      </c>
      <c r="G157">
        <v>0</v>
      </c>
      <c r="H157">
        <v>0</v>
      </c>
      <c r="I157">
        <v>0</v>
      </c>
      <c r="J157">
        <v>0</v>
      </c>
      <c r="K157">
        <v>0</v>
      </c>
      <c r="L157" s="102">
        <v>0</v>
      </c>
      <c r="M157">
        <v>0</v>
      </c>
      <c r="N157">
        <v>0</v>
      </c>
      <c r="O157">
        <v>0</v>
      </c>
      <c r="P157">
        <v>0</v>
      </c>
      <c r="R157">
        <v>0</v>
      </c>
      <c r="S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row>
    <row r="158" spans="1:55" x14ac:dyDescent="0.25">
      <c r="A158" s="1">
        <v>0</v>
      </c>
      <c r="B158" s="1">
        <v>0</v>
      </c>
      <c r="C158">
        <v>0</v>
      </c>
      <c r="D158">
        <v>0</v>
      </c>
      <c r="E158">
        <v>0</v>
      </c>
      <c r="F158">
        <v>0</v>
      </c>
      <c r="G158">
        <v>0</v>
      </c>
      <c r="H158">
        <v>0</v>
      </c>
      <c r="I158">
        <v>0</v>
      </c>
      <c r="J158">
        <v>0</v>
      </c>
      <c r="K158">
        <v>0</v>
      </c>
      <c r="L158" s="102">
        <v>0</v>
      </c>
      <c r="M158">
        <v>0</v>
      </c>
      <c r="N158">
        <v>0</v>
      </c>
      <c r="O158">
        <v>0</v>
      </c>
      <c r="P158">
        <v>0</v>
      </c>
      <c r="R158">
        <v>0</v>
      </c>
      <c r="S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row>
    <row r="159" spans="1:55" x14ac:dyDescent="0.25">
      <c r="A159" s="1">
        <v>0</v>
      </c>
      <c r="B159" s="1">
        <v>0</v>
      </c>
      <c r="C159">
        <v>0</v>
      </c>
      <c r="D159">
        <v>0</v>
      </c>
      <c r="E159">
        <v>0</v>
      </c>
      <c r="F159">
        <v>0</v>
      </c>
      <c r="G159">
        <v>0</v>
      </c>
      <c r="H159">
        <v>0</v>
      </c>
      <c r="I159">
        <v>0</v>
      </c>
      <c r="J159">
        <v>0</v>
      </c>
      <c r="K159">
        <v>0</v>
      </c>
      <c r="L159" s="102">
        <v>0</v>
      </c>
      <c r="M159">
        <v>0</v>
      </c>
      <c r="N159">
        <v>0</v>
      </c>
      <c r="O159">
        <v>0</v>
      </c>
      <c r="P159">
        <v>0</v>
      </c>
      <c r="R159">
        <v>0</v>
      </c>
      <c r="S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row>
    <row r="160" spans="1:55" x14ac:dyDescent="0.25">
      <c r="A160" s="1">
        <v>0</v>
      </c>
      <c r="B160" s="1">
        <v>0</v>
      </c>
      <c r="C160">
        <v>0</v>
      </c>
      <c r="D160">
        <v>0</v>
      </c>
      <c r="E160">
        <v>0</v>
      </c>
      <c r="F160">
        <v>0</v>
      </c>
      <c r="G160">
        <v>0</v>
      </c>
      <c r="H160">
        <v>0</v>
      </c>
      <c r="I160">
        <v>0</v>
      </c>
      <c r="J160">
        <v>0</v>
      </c>
      <c r="K160">
        <v>0</v>
      </c>
      <c r="L160" s="102">
        <v>0</v>
      </c>
      <c r="M160">
        <v>0</v>
      </c>
      <c r="N160">
        <v>0</v>
      </c>
      <c r="O160">
        <v>0</v>
      </c>
      <c r="P160">
        <v>0</v>
      </c>
      <c r="R160">
        <v>0</v>
      </c>
      <c r="S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row>
    <row r="161" spans="1:55" x14ac:dyDescent="0.25">
      <c r="A161" s="1">
        <v>0</v>
      </c>
      <c r="B161" s="1">
        <v>0</v>
      </c>
      <c r="C161">
        <v>0</v>
      </c>
      <c r="D161">
        <v>0</v>
      </c>
      <c r="E161">
        <v>0</v>
      </c>
      <c r="F161">
        <v>0</v>
      </c>
      <c r="G161">
        <v>0</v>
      </c>
      <c r="H161">
        <v>0</v>
      </c>
      <c r="I161">
        <v>0</v>
      </c>
      <c r="J161">
        <v>0</v>
      </c>
      <c r="K161">
        <v>0</v>
      </c>
      <c r="L161" s="102">
        <v>0</v>
      </c>
      <c r="M161">
        <v>0</v>
      </c>
      <c r="N161">
        <v>0</v>
      </c>
      <c r="O161">
        <v>0</v>
      </c>
      <c r="P161">
        <v>0</v>
      </c>
      <c r="R161">
        <v>0</v>
      </c>
      <c r="S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row>
    <row r="162" spans="1:55" x14ac:dyDescent="0.25">
      <c r="A162" s="1">
        <v>0</v>
      </c>
      <c r="B162" s="1">
        <v>0</v>
      </c>
      <c r="C162">
        <v>0</v>
      </c>
      <c r="D162">
        <v>0</v>
      </c>
      <c r="E162">
        <v>0</v>
      </c>
      <c r="F162">
        <v>0</v>
      </c>
      <c r="G162">
        <v>0</v>
      </c>
      <c r="H162">
        <v>0</v>
      </c>
      <c r="I162">
        <v>0</v>
      </c>
      <c r="J162">
        <v>0</v>
      </c>
      <c r="K162">
        <v>0</v>
      </c>
      <c r="L162" s="102">
        <v>0</v>
      </c>
      <c r="M162">
        <v>0</v>
      </c>
      <c r="N162">
        <v>0</v>
      </c>
      <c r="O162">
        <v>0</v>
      </c>
      <c r="P162">
        <v>0</v>
      </c>
      <c r="R162">
        <v>0</v>
      </c>
      <c r="S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row>
    <row r="163" spans="1:55" x14ac:dyDescent="0.25">
      <c r="A163" s="1">
        <v>0</v>
      </c>
      <c r="B163" s="1">
        <v>0</v>
      </c>
      <c r="C163">
        <v>0</v>
      </c>
      <c r="D163">
        <v>0</v>
      </c>
      <c r="E163">
        <v>0</v>
      </c>
      <c r="F163">
        <v>0</v>
      </c>
      <c r="G163">
        <v>0</v>
      </c>
      <c r="H163">
        <v>0</v>
      </c>
      <c r="I163">
        <v>0</v>
      </c>
      <c r="J163">
        <v>0</v>
      </c>
      <c r="K163">
        <v>0</v>
      </c>
      <c r="L163" s="102">
        <v>0</v>
      </c>
      <c r="M163">
        <v>0</v>
      </c>
      <c r="N163">
        <v>0</v>
      </c>
      <c r="O163">
        <v>0</v>
      </c>
      <c r="P163">
        <v>0</v>
      </c>
      <c r="R163">
        <v>0</v>
      </c>
      <c r="S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row>
    <row r="164" spans="1:55" x14ac:dyDescent="0.25">
      <c r="A164" s="1">
        <v>0</v>
      </c>
      <c r="B164" s="1">
        <v>0</v>
      </c>
      <c r="C164">
        <v>0</v>
      </c>
      <c r="D164">
        <v>0</v>
      </c>
      <c r="E164">
        <v>0</v>
      </c>
      <c r="F164">
        <v>0</v>
      </c>
      <c r="G164">
        <v>0</v>
      </c>
      <c r="H164">
        <v>0</v>
      </c>
      <c r="I164">
        <v>0</v>
      </c>
      <c r="J164">
        <v>0</v>
      </c>
      <c r="K164">
        <v>0</v>
      </c>
      <c r="L164" s="102">
        <v>0</v>
      </c>
      <c r="M164">
        <v>0</v>
      </c>
      <c r="N164">
        <v>0</v>
      </c>
      <c r="O164">
        <v>0</v>
      </c>
      <c r="P164">
        <v>0</v>
      </c>
      <c r="R164">
        <v>0</v>
      </c>
      <c r="S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row>
    <row r="165" spans="1:55" x14ac:dyDescent="0.25">
      <c r="A165" s="1">
        <v>0</v>
      </c>
      <c r="B165" s="1">
        <v>0</v>
      </c>
      <c r="C165">
        <v>0</v>
      </c>
      <c r="D165">
        <v>0</v>
      </c>
      <c r="E165">
        <v>0</v>
      </c>
      <c r="F165">
        <v>0</v>
      </c>
      <c r="G165">
        <v>0</v>
      </c>
      <c r="H165">
        <v>0</v>
      </c>
      <c r="I165">
        <v>0</v>
      </c>
      <c r="J165">
        <v>0</v>
      </c>
      <c r="K165">
        <v>0</v>
      </c>
      <c r="L165" s="102">
        <v>0</v>
      </c>
      <c r="M165">
        <v>0</v>
      </c>
      <c r="N165">
        <v>0</v>
      </c>
      <c r="O165">
        <v>0</v>
      </c>
      <c r="P165">
        <v>0</v>
      </c>
      <c r="R165">
        <v>0</v>
      </c>
      <c r="S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row>
    <row r="166" spans="1:55" x14ac:dyDescent="0.25">
      <c r="A166" s="1">
        <v>0</v>
      </c>
      <c r="B166" s="1">
        <v>0</v>
      </c>
      <c r="C166">
        <v>0</v>
      </c>
      <c r="D166">
        <v>0</v>
      </c>
      <c r="E166">
        <v>0</v>
      </c>
      <c r="F166">
        <v>0</v>
      </c>
      <c r="G166">
        <v>0</v>
      </c>
      <c r="H166">
        <v>0</v>
      </c>
      <c r="I166">
        <v>0</v>
      </c>
      <c r="J166">
        <v>0</v>
      </c>
      <c r="K166">
        <v>0</v>
      </c>
      <c r="L166" s="102">
        <v>0</v>
      </c>
      <c r="M166">
        <v>0</v>
      </c>
      <c r="N166">
        <v>0</v>
      </c>
      <c r="O166">
        <v>0</v>
      </c>
      <c r="P166">
        <v>0</v>
      </c>
      <c r="R166">
        <v>0</v>
      </c>
      <c r="S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row>
    <row r="167" spans="1:55" x14ac:dyDescent="0.25">
      <c r="A167" s="1">
        <v>0</v>
      </c>
      <c r="B167" s="1">
        <v>0</v>
      </c>
      <c r="C167">
        <v>0</v>
      </c>
      <c r="D167">
        <v>0</v>
      </c>
      <c r="E167">
        <v>0</v>
      </c>
      <c r="F167">
        <v>0</v>
      </c>
      <c r="G167">
        <v>0</v>
      </c>
      <c r="H167">
        <v>0</v>
      </c>
      <c r="I167">
        <v>0</v>
      </c>
      <c r="J167">
        <v>0</v>
      </c>
      <c r="K167">
        <v>0</v>
      </c>
      <c r="L167" s="102">
        <v>0</v>
      </c>
      <c r="M167">
        <v>0</v>
      </c>
      <c r="N167">
        <v>0</v>
      </c>
      <c r="O167">
        <v>0</v>
      </c>
      <c r="P167">
        <v>0</v>
      </c>
      <c r="R167">
        <v>0</v>
      </c>
      <c r="S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row>
    <row r="168" spans="1:55" x14ac:dyDescent="0.25">
      <c r="A168" s="1">
        <v>0</v>
      </c>
      <c r="B168" s="1">
        <v>0</v>
      </c>
      <c r="C168">
        <v>0</v>
      </c>
      <c r="D168">
        <v>0</v>
      </c>
      <c r="E168">
        <v>0</v>
      </c>
      <c r="F168">
        <v>0</v>
      </c>
      <c r="G168">
        <v>0</v>
      </c>
      <c r="H168">
        <v>0</v>
      </c>
      <c r="I168">
        <v>0</v>
      </c>
      <c r="J168">
        <v>0</v>
      </c>
      <c r="K168">
        <v>0</v>
      </c>
      <c r="L168" s="102">
        <v>0</v>
      </c>
      <c r="M168">
        <v>0</v>
      </c>
      <c r="N168">
        <v>0</v>
      </c>
      <c r="O168">
        <v>0</v>
      </c>
      <c r="P168">
        <v>0</v>
      </c>
      <c r="R168">
        <v>0</v>
      </c>
      <c r="S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row>
    <row r="169" spans="1:55" x14ac:dyDescent="0.25">
      <c r="A169" s="1">
        <v>0</v>
      </c>
      <c r="B169" s="1">
        <v>0</v>
      </c>
      <c r="C169">
        <v>0</v>
      </c>
      <c r="D169">
        <v>0</v>
      </c>
      <c r="E169">
        <v>0</v>
      </c>
      <c r="F169">
        <v>0</v>
      </c>
      <c r="G169">
        <v>0</v>
      </c>
      <c r="H169">
        <v>0</v>
      </c>
      <c r="I169">
        <v>0</v>
      </c>
      <c r="J169">
        <v>0</v>
      </c>
      <c r="K169">
        <v>0</v>
      </c>
      <c r="L169" s="102">
        <v>0</v>
      </c>
      <c r="M169">
        <v>0</v>
      </c>
      <c r="N169">
        <v>0</v>
      </c>
      <c r="O169">
        <v>0</v>
      </c>
      <c r="P169">
        <v>0</v>
      </c>
      <c r="R169">
        <v>0</v>
      </c>
      <c r="S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row>
    <row r="170" spans="1:55" x14ac:dyDescent="0.25">
      <c r="A170" s="1">
        <v>0</v>
      </c>
      <c r="B170" s="1">
        <v>0</v>
      </c>
      <c r="C170">
        <v>0</v>
      </c>
      <c r="D170">
        <v>0</v>
      </c>
      <c r="E170">
        <v>0</v>
      </c>
      <c r="F170">
        <v>0</v>
      </c>
      <c r="G170">
        <v>0</v>
      </c>
      <c r="H170">
        <v>0</v>
      </c>
      <c r="I170">
        <v>0</v>
      </c>
      <c r="J170">
        <v>0</v>
      </c>
      <c r="K170">
        <v>0</v>
      </c>
      <c r="L170" s="102">
        <v>0</v>
      </c>
      <c r="M170">
        <v>0</v>
      </c>
      <c r="N170">
        <v>0</v>
      </c>
      <c r="O170">
        <v>0</v>
      </c>
      <c r="P170">
        <v>0</v>
      </c>
      <c r="R170">
        <v>0</v>
      </c>
      <c r="S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row>
    <row r="171" spans="1:55" x14ac:dyDescent="0.25">
      <c r="A171" s="1">
        <v>0</v>
      </c>
      <c r="B171" s="1">
        <v>0</v>
      </c>
      <c r="C171">
        <v>0</v>
      </c>
      <c r="D171">
        <v>0</v>
      </c>
      <c r="E171">
        <v>0</v>
      </c>
      <c r="F171">
        <v>0</v>
      </c>
      <c r="G171">
        <v>0</v>
      </c>
      <c r="H171">
        <v>0</v>
      </c>
      <c r="I171">
        <v>0</v>
      </c>
      <c r="J171">
        <v>0</v>
      </c>
      <c r="K171">
        <v>0</v>
      </c>
      <c r="L171" s="102">
        <v>0</v>
      </c>
      <c r="M171">
        <v>0</v>
      </c>
      <c r="N171">
        <v>0</v>
      </c>
      <c r="O171">
        <v>0</v>
      </c>
      <c r="P171">
        <v>0</v>
      </c>
      <c r="R171">
        <v>0</v>
      </c>
      <c r="S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row>
    <row r="172" spans="1:55" x14ac:dyDescent="0.25">
      <c r="A172" s="1">
        <v>0</v>
      </c>
      <c r="B172" s="1">
        <v>0</v>
      </c>
      <c r="C172">
        <v>0</v>
      </c>
      <c r="D172">
        <v>0</v>
      </c>
      <c r="E172">
        <v>0</v>
      </c>
      <c r="F172">
        <v>0</v>
      </c>
      <c r="G172">
        <v>0</v>
      </c>
      <c r="H172">
        <v>0</v>
      </c>
      <c r="I172">
        <v>0</v>
      </c>
      <c r="J172">
        <v>0</v>
      </c>
      <c r="K172">
        <v>0</v>
      </c>
      <c r="L172" s="102">
        <v>0</v>
      </c>
      <c r="M172">
        <v>0</v>
      </c>
      <c r="N172">
        <v>0</v>
      </c>
      <c r="O172">
        <v>0</v>
      </c>
      <c r="P172">
        <v>0</v>
      </c>
      <c r="R172">
        <v>0</v>
      </c>
      <c r="S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row>
    <row r="173" spans="1:55" x14ac:dyDescent="0.25">
      <c r="A173" s="1">
        <v>0</v>
      </c>
      <c r="B173" s="1">
        <v>0</v>
      </c>
      <c r="C173">
        <v>0</v>
      </c>
      <c r="D173">
        <v>0</v>
      </c>
      <c r="E173">
        <v>0</v>
      </c>
      <c r="F173">
        <v>0</v>
      </c>
      <c r="G173">
        <v>0</v>
      </c>
      <c r="H173">
        <v>0</v>
      </c>
      <c r="I173">
        <v>0</v>
      </c>
      <c r="J173">
        <v>0</v>
      </c>
      <c r="K173">
        <v>0</v>
      </c>
      <c r="L173" s="102">
        <v>0</v>
      </c>
      <c r="M173">
        <v>0</v>
      </c>
      <c r="N173">
        <v>0</v>
      </c>
      <c r="O173">
        <v>0</v>
      </c>
      <c r="P173">
        <v>0</v>
      </c>
      <c r="R173">
        <v>0</v>
      </c>
      <c r="S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row>
    <row r="174" spans="1:55" x14ac:dyDescent="0.25">
      <c r="A174" s="1">
        <v>0</v>
      </c>
      <c r="B174" s="1">
        <v>0</v>
      </c>
      <c r="C174">
        <v>0</v>
      </c>
      <c r="D174">
        <v>0</v>
      </c>
      <c r="E174">
        <v>0</v>
      </c>
      <c r="F174">
        <v>0</v>
      </c>
      <c r="G174">
        <v>0</v>
      </c>
      <c r="H174">
        <v>0</v>
      </c>
      <c r="I174">
        <v>0</v>
      </c>
      <c r="J174">
        <v>0</v>
      </c>
      <c r="K174">
        <v>0</v>
      </c>
      <c r="L174" s="102">
        <v>0</v>
      </c>
      <c r="M174">
        <v>0</v>
      </c>
      <c r="N174">
        <v>0</v>
      </c>
      <c r="O174">
        <v>0</v>
      </c>
      <c r="P174">
        <v>0</v>
      </c>
      <c r="R174">
        <v>0</v>
      </c>
      <c r="S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row>
    <row r="175" spans="1:55" x14ac:dyDescent="0.25">
      <c r="A175" s="1">
        <v>0</v>
      </c>
      <c r="B175" s="1">
        <v>0</v>
      </c>
      <c r="C175">
        <v>0</v>
      </c>
      <c r="D175">
        <v>0</v>
      </c>
      <c r="E175">
        <v>0</v>
      </c>
      <c r="F175">
        <v>0</v>
      </c>
      <c r="G175">
        <v>0</v>
      </c>
      <c r="H175">
        <v>0</v>
      </c>
      <c r="I175">
        <v>0</v>
      </c>
      <c r="J175">
        <v>0</v>
      </c>
      <c r="K175">
        <v>0</v>
      </c>
      <c r="L175" s="102">
        <v>0</v>
      </c>
      <c r="M175">
        <v>0</v>
      </c>
      <c r="N175">
        <v>0</v>
      </c>
      <c r="O175">
        <v>0</v>
      </c>
      <c r="P175">
        <v>0</v>
      </c>
      <c r="R175">
        <v>0</v>
      </c>
      <c r="S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row>
    <row r="176" spans="1:55" x14ac:dyDescent="0.25">
      <c r="A176" s="1">
        <v>0</v>
      </c>
      <c r="B176" s="1">
        <v>0</v>
      </c>
      <c r="C176">
        <v>0</v>
      </c>
      <c r="D176">
        <v>0</v>
      </c>
      <c r="E176">
        <v>0</v>
      </c>
      <c r="F176">
        <v>0</v>
      </c>
      <c r="G176">
        <v>0</v>
      </c>
      <c r="H176">
        <v>0</v>
      </c>
      <c r="I176">
        <v>0</v>
      </c>
      <c r="J176">
        <v>0</v>
      </c>
      <c r="K176">
        <v>0</v>
      </c>
      <c r="L176" s="102">
        <v>0</v>
      </c>
      <c r="M176">
        <v>0</v>
      </c>
      <c r="N176">
        <v>0</v>
      </c>
      <c r="O176">
        <v>0</v>
      </c>
      <c r="P176">
        <v>0</v>
      </c>
      <c r="R176">
        <v>0</v>
      </c>
      <c r="S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row>
    <row r="177" spans="1:55" x14ac:dyDescent="0.25">
      <c r="A177" s="1">
        <v>0</v>
      </c>
      <c r="B177" s="1">
        <v>0</v>
      </c>
      <c r="C177">
        <v>0</v>
      </c>
      <c r="D177">
        <v>0</v>
      </c>
      <c r="E177">
        <v>0</v>
      </c>
      <c r="F177">
        <v>0</v>
      </c>
      <c r="G177">
        <v>0</v>
      </c>
      <c r="H177">
        <v>0</v>
      </c>
      <c r="I177">
        <v>0</v>
      </c>
      <c r="J177">
        <v>0</v>
      </c>
      <c r="K177">
        <v>0</v>
      </c>
      <c r="L177" s="102">
        <v>0</v>
      </c>
      <c r="M177">
        <v>0</v>
      </c>
      <c r="N177">
        <v>0</v>
      </c>
      <c r="O177">
        <v>0</v>
      </c>
      <c r="P177">
        <v>0</v>
      </c>
      <c r="R177">
        <v>0</v>
      </c>
      <c r="S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row>
    <row r="178" spans="1:55" x14ac:dyDescent="0.25">
      <c r="A178" s="1">
        <v>0</v>
      </c>
      <c r="B178" s="1">
        <v>0</v>
      </c>
      <c r="C178">
        <v>0</v>
      </c>
      <c r="D178">
        <v>0</v>
      </c>
      <c r="E178">
        <v>0</v>
      </c>
      <c r="F178">
        <v>0</v>
      </c>
      <c r="G178">
        <v>0</v>
      </c>
      <c r="H178">
        <v>0</v>
      </c>
      <c r="I178">
        <v>0</v>
      </c>
      <c r="J178">
        <v>0</v>
      </c>
      <c r="K178">
        <v>0</v>
      </c>
      <c r="L178" s="102">
        <v>0</v>
      </c>
      <c r="M178">
        <v>0</v>
      </c>
      <c r="N178">
        <v>0</v>
      </c>
      <c r="O178">
        <v>0</v>
      </c>
      <c r="P178">
        <v>0</v>
      </c>
      <c r="R178">
        <v>0</v>
      </c>
      <c r="S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row>
    <row r="179" spans="1:55" x14ac:dyDescent="0.25">
      <c r="A179" s="1">
        <v>0</v>
      </c>
      <c r="B179" s="1">
        <v>0</v>
      </c>
      <c r="C179">
        <v>0</v>
      </c>
      <c r="D179">
        <v>0</v>
      </c>
      <c r="E179">
        <v>0</v>
      </c>
      <c r="F179">
        <v>0</v>
      </c>
      <c r="G179">
        <v>0</v>
      </c>
      <c r="H179">
        <v>0</v>
      </c>
      <c r="I179">
        <v>0</v>
      </c>
      <c r="J179">
        <v>0</v>
      </c>
      <c r="K179">
        <v>0</v>
      </c>
      <c r="L179" s="102">
        <v>0</v>
      </c>
      <c r="M179">
        <v>0</v>
      </c>
      <c r="N179">
        <v>0</v>
      </c>
      <c r="O179">
        <v>0</v>
      </c>
      <c r="P179">
        <v>0</v>
      </c>
      <c r="R179">
        <v>0</v>
      </c>
      <c r="S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row>
    <row r="180" spans="1:55" x14ac:dyDescent="0.25">
      <c r="A180" s="1">
        <v>0</v>
      </c>
      <c r="B180" s="1">
        <v>0</v>
      </c>
      <c r="C180">
        <v>0</v>
      </c>
      <c r="D180">
        <v>0</v>
      </c>
      <c r="E180">
        <v>0</v>
      </c>
      <c r="F180">
        <v>0</v>
      </c>
      <c r="G180">
        <v>0</v>
      </c>
      <c r="H180">
        <v>0</v>
      </c>
      <c r="I180">
        <v>0</v>
      </c>
      <c r="J180">
        <v>0</v>
      </c>
      <c r="K180">
        <v>0</v>
      </c>
      <c r="L180" s="102">
        <v>0</v>
      </c>
      <c r="M180">
        <v>0</v>
      </c>
      <c r="N180">
        <v>0</v>
      </c>
      <c r="O180">
        <v>0</v>
      </c>
      <c r="P180">
        <v>0</v>
      </c>
      <c r="R180">
        <v>0</v>
      </c>
      <c r="S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row>
    <row r="181" spans="1:55" x14ac:dyDescent="0.25">
      <c r="A181" s="1">
        <v>0</v>
      </c>
      <c r="B181" s="1">
        <v>0</v>
      </c>
      <c r="C181">
        <v>0</v>
      </c>
      <c r="D181">
        <v>0</v>
      </c>
      <c r="E181">
        <v>0</v>
      </c>
      <c r="F181">
        <v>0</v>
      </c>
      <c r="G181">
        <v>0</v>
      </c>
      <c r="H181">
        <v>0</v>
      </c>
      <c r="I181">
        <v>0</v>
      </c>
      <c r="J181">
        <v>0</v>
      </c>
      <c r="K181">
        <v>0</v>
      </c>
      <c r="L181" s="102">
        <v>0</v>
      </c>
      <c r="M181">
        <v>0</v>
      </c>
      <c r="N181">
        <v>0</v>
      </c>
      <c r="O181">
        <v>0</v>
      </c>
      <c r="P181">
        <v>0</v>
      </c>
      <c r="R181">
        <v>0</v>
      </c>
      <c r="S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row>
    <row r="182" spans="1:55" x14ac:dyDescent="0.25">
      <c r="A182" s="1">
        <v>0</v>
      </c>
      <c r="B182" s="1">
        <v>0</v>
      </c>
      <c r="C182">
        <v>0</v>
      </c>
      <c r="D182">
        <v>0</v>
      </c>
      <c r="E182">
        <v>0</v>
      </c>
      <c r="F182">
        <v>0</v>
      </c>
      <c r="G182">
        <v>0</v>
      </c>
      <c r="H182">
        <v>0</v>
      </c>
      <c r="I182">
        <v>0</v>
      </c>
      <c r="J182">
        <v>0</v>
      </c>
      <c r="K182">
        <v>0</v>
      </c>
      <c r="L182" s="102">
        <v>0</v>
      </c>
      <c r="M182">
        <v>0</v>
      </c>
      <c r="N182">
        <v>0</v>
      </c>
      <c r="O182">
        <v>0</v>
      </c>
      <c r="P182">
        <v>0</v>
      </c>
      <c r="R182">
        <v>0</v>
      </c>
      <c r="S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row>
    <row r="183" spans="1:55" x14ac:dyDescent="0.25">
      <c r="A183" s="1">
        <v>0</v>
      </c>
      <c r="B183" s="1">
        <v>0</v>
      </c>
      <c r="C183">
        <v>0</v>
      </c>
      <c r="D183">
        <v>0</v>
      </c>
      <c r="E183">
        <v>0</v>
      </c>
      <c r="F183">
        <v>0</v>
      </c>
      <c r="G183">
        <v>0</v>
      </c>
      <c r="H183">
        <v>0</v>
      </c>
      <c r="I183">
        <v>0</v>
      </c>
      <c r="J183">
        <v>0</v>
      </c>
      <c r="K183">
        <v>0</v>
      </c>
      <c r="L183" s="102">
        <v>0</v>
      </c>
      <c r="M183">
        <v>0</v>
      </c>
      <c r="N183">
        <v>0</v>
      </c>
      <c r="O183">
        <v>0</v>
      </c>
      <c r="P183">
        <v>0</v>
      </c>
      <c r="R183">
        <v>0</v>
      </c>
      <c r="S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row>
    <row r="184" spans="1:55" x14ac:dyDescent="0.25">
      <c r="A184" s="1">
        <v>0</v>
      </c>
      <c r="B184" s="1">
        <v>0</v>
      </c>
      <c r="C184">
        <v>0</v>
      </c>
      <c r="D184">
        <v>0</v>
      </c>
      <c r="E184">
        <v>0</v>
      </c>
      <c r="F184">
        <v>0</v>
      </c>
      <c r="G184">
        <v>0</v>
      </c>
      <c r="H184">
        <v>0</v>
      </c>
      <c r="I184">
        <v>0</v>
      </c>
      <c r="J184">
        <v>0</v>
      </c>
      <c r="K184">
        <v>0</v>
      </c>
      <c r="L184" s="102">
        <v>0</v>
      </c>
      <c r="M184">
        <v>0</v>
      </c>
      <c r="N184">
        <v>0</v>
      </c>
      <c r="O184">
        <v>0</v>
      </c>
      <c r="P184">
        <v>0</v>
      </c>
      <c r="R184">
        <v>0</v>
      </c>
      <c r="S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row>
    <row r="185" spans="1:55" x14ac:dyDescent="0.25">
      <c r="A185" s="1">
        <v>0</v>
      </c>
      <c r="B185" s="1">
        <v>0</v>
      </c>
      <c r="C185">
        <v>0</v>
      </c>
      <c r="D185">
        <v>0</v>
      </c>
      <c r="E185">
        <v>0</v>
      </c>
      <c r="F185">
        <v>0</v>
      </c>
      <c r="G185">
        <v>0</v>
      </c>
      <c r="H185">
        <v>0</v>
      </c>
      <c r="I185">
        <v>0</v>
      </c>
      <c r="J185">
        <v>0</v>
      </c>
      <c r="K185">
        <v>0</v>
      </c>
      <c r="L185" s="102">
        <v>0</v>
      </c>
      <c r="M185">
        <v>0</v>
      </c>
      <c r="N185">
        <v>0</v>
      </c>
      <c r="O185">
        <v>0</v>
      </c>
      <c r="P185">
        <v>0</v>
      </c>
      <c r="R185">
        <v>0</v>
      </c>
      <c r="S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row>
    <row r="186" spans="1:55" x14ac:dyDescent="0.25">
      <c r="A186" s="1">
        <v>0</v>
      </c>
      <c r="B186" s="1">
        <v>0</v>
      </c>
      <c r="C186">
        <v>0</v>
      </c>
      <c r="D186">
        <v>0</v>
      </c>
      <c r="E186">
        <v>0</v>
      </c>
      <c r="F186">
        <v>0</v>
      </c>
      <c r="G186">
        <v>0</v>
      </c>
      <c r="H186">
        <v>0</v>
      </c>
      <c r="I186">
        <v>0</v>
      </c>
      <c r="J186">
        <v>0</v>
      </c>
      <c r="K186">
        <v>0</v>
      </c>
      <c r="L186" s="102">
        <v>0</v>
      </c>
      <c r="M186">
        <v>0</v>
      </c>
      <c r="N186">
        <v>0</v>
      </c>
      <c r="O186">
        <v>0</v>
      </c>
      <c r="P186">
        <v>0</v>
      </c>
      <c r="R186">
        <v>0</v>
      </c>
      <c r="S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row>
    <row r="187" spans="1:55" x14ac:dyDescent="0.25">
      <c r="A187" s="1">
        <v>0</v>
      </c>
      <c r="B187" s="1">
        <v>0</v>
      </c>
      <c r="C187">
        <v>0</v>
      </c>
      <c r="D187">
        <v>0</v>
      </c>
      <c r="E187">
        <v>0</v>
      </c>
      <c r="F187">
        <v>0</v>
      </c>
      <c r="G187">
        <v>0</v>
      </c>
      <c r="H187">
        <v>0</v>
      </c>
      <c r="I187">
        <v>0</v>
      </c>
      <c r="J187">
        <v>0</v>
      </c>
      <c r="K187">
        <v>0</v>
      </c>
      <c r="L187" s="102">
        <v>0</v>
      </c>
      <c r="M187">
        <v>0</v>
      </c>
      <c r="N187">
        <v>0</v>
      </c>
      <c r="O187">
        <v>0</v>
      </c>
      <c r="P187">
        <v>0</v>
      </c>
      <c r="R187">
        <v>0</v>
      </c>
      <c r="S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row>
    <row r="188" spans="1:55" x14ac:dyDescent="0.25">
      <c r="A188" s="1">
        <v>0</v>
      </c>
      <c r="B188" s="1">
        <v>0</v>
      </c>
      <c r="C188">
        <v>0</v>
      </c>
      <c r="D188">
        <v>0</v>
      </c>
      <c r="E188">
        <v>0</v>
      </c>
      <c r="F188">
        <v>0</v>
      </c>
      <c r="G188">
        <v>0</v>
      </c>
      <c r="H188">
        <v>0</v>
      </c>
      <c r="I188">
        <v>0</v>
      </c>
      <c r="J188">
        <v>0</v>
      </c>
      <c r="K188">
        <v>0</v>
      </c>
      <c r="L188" s="102">
        <v>0</v>
      </c>
      <c r="M188">
        <v>0</v>
      </c>
      <c r="N188">
        <v>0</v>
      </c>
      <c r="O188">
        <v>0</v>
      </c>
      <c r="P188">
        <v>0</v>
      </c>
      <c r="R188">
        <v>0</v>
      </c>
      <c r="S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row>
    <row r="189" spans="1:55" x14ac:dyDescent="0.25">
      <c r="A189" s="1">
        <v>0</v>
      </c>
      <c r="B189" s="1">
        <v>0</v>
      </c>
      <c r="C189">
        <v>0</v>
      </c>
      <c r="D189">
        <v>0</v>
      </c>
      <c r="E189">
        <v>0</v>
      </c>
      <c r="F189">
        <v>0</v>
      </c>
      <c r="G189">
        <v>0</v>
      </c>
      <c r="H189">
        <v>0</v>
      </c>
      <c r="I189">
        <v>0</v>
      </c>
      <c r="J189">
        <v>0</v>
      </c>
      <c r="K189">
        <v>0</v>
      </c>
      <c r="L189" s="102">
        <v>0</v>
      </c>
      <c r="M189">
        <v>0</v>
      </c>
      <c r="N189">
        <v>0</v>
      </c>
      <c r="O189">
        <v>0</v>
      </c>
      <c r="P189">
        <v>0</v>
      </c>
      <c r="R189">
        <v>0</v>
      </c>
      <c r="S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row>
    <row r="190" spans="1:55" x14ac:dyDescent="0.25">
      <c r="A190" s="1">
        <v>0</v>
      </c>
      <c r="B190" s="1">
        <v>0</v>
      </c>
      <c r="C190">
        <v>0</v>
      </c>
      <c r="D190">
        <v>0</v>
      </c>
      <c r="E190">
        <v>0</v>
      </c>
      <c r="F190">
        <v>0</v>
      </c>
      <c r="G190">
        <v>0</v>
      </c>
      <c r="H190">
        <v>0</v>
      </c>
      <c r="I190">
        <v>0</v>
      </c>
      <c r="J190">
        <v>0</v>
      </c>
      <c r="K190">
        <v>0</v>
      </c>
      <c r="L190" s="102">
        <v>0</v>
      </c>
      <c r="M190">
        <v>0</v>
      </c>
      <c r="N190">
        <v>0</v>
      </c>
      <c r="O190">
        <v>0</v>
      </c>
      <c r="P190">
        <v>0</v>
      </c>
      <c r="R190">
        <v>0</v>
      </c>
      <c r="S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row>
    <row r="191" spans="1:55" x14ac:dyDescent="0.25">
      <c r="A191" s="1">
        <v>0</v>
      </c>
      <c r="B191" s="1">
        <v>0</v>
      </c>
      <c r="C191">
        <v>0</v>
      </c>
      <c r="D191">
        <v>0</v>
      </c>
      <c r="E191">
        <v>0</v>
      </c>
      <c r="F191">
        <v>0</v>
      </c>
      <c r="G191">
        <v>0</v>
      </c>
      <c r="H191">
        <v>0</v>
      </c>
      <c r="I191">
        <v>0</v>
      </c>
      <c r="J191">
        <v>0</v>
      </c>
      <c r="K191">
        <v>0</v>
      </c>
      <c r="L191" s="102">
        <v>0</v>
      </c>
      <c r="M191">
        <v>0</v>
      </c>
      <c r="N191">
        <v>0</v>
      </c>
      <c r="O191">
        <v>0</v>
      </c>
      <c r="P191">
        <v>0</v>
      </c>
      <c r="R191">
        <v>0</v>
      </c>
      <c r="S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row>
    <row r="192" spans="1:55" x14ac:dyDescent="0.25">
      <c r="A192" s="1">
        <v>0</v>
      </c>
      <c r="B192" s="1">
        <v>0</v>
      </c>
      <c r="C192">
        <v>0</v>
      </c>
      <c r="D192">
        <v>0</v>
      </c>
      <c r="E192">
        <v>0</v>
      </c>
      <c r="F192">
        <v>0</v>
      </c>
      <c r="G192">
        <v>0</v>
      </c>
      <c r="H192">
        <v>0</v>
      </c>
      <c r="I192">
        <v>0</v>
      </c>
      <c r="J192">
        <v>0</v>
      </c>
      <c r="K192">
        <v>0</v>
      </c>
      <c r="L192" s="102">
        <v>0</v>
      </c>
      <c r="M192">
        <v>0</v>
      </c>
      <c r="N192">
        <v>0</v>
      </c>
      <c r="O192">
        <v>0</v>
      </c>
      <c r="P192">
        <v>0</v>
      </c>
      <c r="R192">
        <v>0</v>
      </c>
      <c r="S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row>
    <row r="193" spans="1:55" x14ac:dyDescent="0.25">
      <c r="A193" s="1">
        <v>0</v>
      </c>
      <c r="B193" s="1">
        <v>0</v>
      </c>
      <c r="C193">
        <v>0</v>
      </c>
      <c r="D193">
        <v>0</v>
      </c>
      <c r="E193">
        <v>0</v>
      </c>
      <c r="F193">
        <v>0</v>
      </c>
      <c r="G193">
        <v>0</v>
      </c>
      <c r="H193">
        <v>0</v>
      </c>
      <c r="I193">
        <v>0</v>
      </c>
      <c r="J193">
        <v>0</v>
      </c>
      <c r="K193">
        <v>0</v>
      </c>
      <c r="L193" s="102">
        <v>0</v>
      </c>
      <c r="M193">
        <v>0</v>
      </c>
      <c r="N193">
        <v>0</v>
      </c>
      <c r="O193">
        <v>0</v>
      </c>
      <c r="P193">
        <v>0</v>
      </c>
      <c r="R193">
        <v>0</v>
      </c>
      <c r="S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row>
    <row r="194" spans="1:55" x14ac:dyDescent="0.25">
      <c r="A194" s="1">
        <v>0</v>
      </c>
      <c r="B194" s="1">
        <v>0</v>
      </c>
      <c r="C194">
        <v>0</v>
      </c>
      <c r="D194">
        <v>0</v>
      </c>
      <c r="E194">
        <v>0</v>
      </c>
      <c r="F194">
        <v>0</v>
      </c>
      <c r="G194">
        <v>0</v>
      </c>
      <c r="H194">
        <v>0</v>
      </c>
      <c r="I194">
        <v>0</v>
      </c>
      <c r="J194">
        <v>0</v>
      </c>
      <c r="K194">
        <v>0</v>
      </c>
      <c r="L194" s="102">
        <v>0</v>
      </c>
      <c r="M194">
        <v>0</v>
      </c>
      <c r="N194">
        <v>0</v>
      </c>
      <c r="O194">
        <v>0</v>
      </c>
      <c r="P194">
        <v>0</v>
      </c>
      <c r="R194">
        <v>0</v>
      </c>
      <c r="S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row>
    <row r="195" spans="1:55" x14ac:dyDescent="0.25">
      <c r="A195" s="1">
        <v>0</v>
      </c>
      <c r="B195" s="1">
        <v>0</v>
      </c>
      <c r="C195">
        <v>0</v>
      </c>
      <c r="D195">
        <v>0</v>
      </c>
      <c r="E195">
        <v>0</v>
      </c>
      <c r="F195">
        <v>0</v>
      </c>
      <c r="G195">
        <v>0</v>
      </c>
      <c r="H195">
        <v>0</v>
      </c>
      <c r="I195">
        <v>0</v>
      </c>
      <c r="J195">
        <v>0</v>
      </c>
      <c r="K195">
        <v>0</v>
      </c>
      <c r="L195" s="102">
        <v>0</v>
      </c>
      <c r="M195">
        <v>0</v>
      </c>
      <c r="N195">
        <v>0</v>
      </c>
      <c r="O195">
        <v>0</v>
      </c>
      <c r="P195">
        <v>0</v>
      </c>
      <c r="R195">
        <v>0</v>
      </c>
      <c r="S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row>
    <row r="196" spans="1:55" x14ac:dyDescent="0.25">
      <c r="A196" s="1">
        <v>0</v>
      </c>
      <c r="B196" s="1">
        <v>0</v>
      </c>
      <c r="C196">
        <v>0</v>
      </c>
      <c r="D196">
        <v>0</v>
      </c>
      <c r="E196">
        <v>0</v>
      </c>
      <c r="F196">
        <v>0</v>
      </c>
      <c r="G196">
        <v>0</v>
      </c>
      <c r="H196">
        <v>0</v>
      </c>
      <c r="I196">
        <v>0</v>
      </c>
      <c r="J196">
        <v>0</v>
      </c>
      <c r="K196">
        <v>0</v>
      </c>
      <c r="L196" s="102">
        <v>0</v>
      </c>
      <c r="M196">
        <v>0</v>
      </c>
      <c r="N196">
        <v>0</v>
      </c>
      <c r="O196">
        <v>0</v>
      </c>
      <c r="P196">
        <v>0</v>
      </c>
      <c r="R196">
        <v>0</v>
      </c>
      <c r="S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row>
    <row r="197" spans="1:55" x14ac:dyDescent="0.25">
      <c r="A197" s="1">
        <v>0</v>
      </c>
      <c r="B197" s="1">
        <v>0</v>
      </c>
      <c r="C197">
        <v>0</v>
      </c>
      <c r="D197">
        <v>0</v>
      </c>
      <c r="E197">
        <v>0</v>
      </c>
      <c r="F197">
        <v>0</v>
      </c>
      <c r="G197">
        <v>0</v>
      </c>
      <c r="H197">
        <v>0</v>
      </c>
      <c r="I197">
        <v>0</v>
      </c>
      <c r="J197">
        <v>0</v>
      </c>
      <c r="K197">
        <v>0</v>
      </c>
      <c r="L197" s="102">
        <v>0</v>
      </c>
      <c r="M197">
        <v>0</v>
      </c>
      <c r="N197">
        <v>0</v>
      </c>
      <c r="O197">
        <v>0</v>
      </c>
      <c r="P197">
        <v>0</v>
      </c>
      <c r="R197">
        <v>0</v>
      </c>
      <c r="S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row>
    <row r="198" spans="1:55" x14ac:dyDescent="0.25">
      <c r="A198" s="1">
        <v>0</v>
      </c>
      <c r="B198" s="1">
        <v>0</v>
      </c>
      <c r="C198">
        <v>0</v>
      </c>
      <c r="D198">
        <v>0</v>
      </c>
      <c r="E198">
        <v>0</v>
      </c>
      <c r="F198">
        <v>0</v>
      </c>
      <c r="G198">
        <v>0</v>
      </c>
      <c r="H198">
        <v>0</v>
      </c>
      <c r="I198">
        <v>0</v>
      </c>
      <c r="J198">
        <v>0</v>
      </c>
      <c r="K198">
        <v>0</v>
      </c>
      <c r="L198" s="102">
        <v>0</v>
      </c>
      <c r="M198">
        <v>0</v>
      </c>
      <c r="N198">
        <v>0</v>
      </c>
      <c r="O198">
        <v>0</v>
      </c>
      <c r="P198">
        <v>0</v>
      </c>
      <c r="R198">
        <v>0</v>
      </c>
      <c r="S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row>
    <row r="199" spans="1:55" x14ac:dyDescent="0.25">
      <c r="A199" s="1">
        <v>0</v>
      </c>
      <c r="B199" s="1">
        <v>0</v>
      </c>
      <c r="C199">
        <v>0</v>
      </c>
      <c r="D199">
        <v>0</v>
      </c>
      <c r="E199">
        <v>0</v>
      </c>
      <c r="F199">
        <v>0</v>
      </c>
      <c r="G199">
        <v>0</v>
      </c>
      <c r="H199">
        <v>0</v>
      </c>
      <c r="I199">
        <v>0</v>
      </c>
      <c r="J199">
        <v>0</v>
      </c>
      <c r="K199">
        <v>0</v>
      </c>
      <c r="L199" s="102">
        <v>0</v>
      </c>
      <c r="M199">
        <v>0</v>
      </c>
      <c r="N199">
        <v>0</v>
      </c>
      <c r="O199">
        <v>0</v>
      </c>
      <c r="P199">
        <v>0</v>
      </c>
      <c r="R199">
        <v>0</v>
      </c>
      <c r="S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row>
    <row r="200" spans="1:55" x14ac:dyDescent="0.25">
      <c r="A200" s="1">
        <v>0</v>
      </c>
      <c r="B200" s="1">
        <v>0</v>
      </c>
      <c r="C200">
        <v>0</v>
      </c>
      <c r="D200">
        <v>0</v>
      </c>
      <c r="E200">
        <v>0</v>
      </c>
      <c r="F200">
        <v>0</v>
      </c>
      <c r="G200">
        <v>0</v>
      </c>
      <c r="H200">
        <v>0</v>
      </c>
      <c r="I200">
        <v>0</v>
      </c>
      <c r="J200">
        <v>0</v>
      </c>
      <c r="K200">
        <v>0</v>
      </c>
      <c r="L200" s="102">
        <v>0</v>
      </c>
      <c r="M200">
        <v>0</v>
      </c>
      <c r="N200">
        <v>0</v>
      </c>
      <c r="O200">
        <v>0</v>
      </c>
      <c r="P200">
        <v>0</v>
      </c>
      <c r="R200">
        <v>0</v>
      </c>
      <c r="S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row>
    <row r="201" spans="1:55" x14ac:dyDescent="0.25">
      <c r="A201" s="1">
        <v>0</v>
      </c>
      <c r="B201" s="1">
        <v>0</v>
      </c>
      <c r="C201">
        <v>0</v>
      </c>
      <c r="D201">
        <v>0</v>
      </c>
      <c r="E201">
        <v>0</v>
      </c>
      <c r="F201">
        <v>0</v>
      </c>
      <c r="G201">
        <v>0</v>
      </c>
      <c r="H201">
        <v>0</v>
      </c>
      <c r="I201">
        <v>0</v>
      </c>
      <c r="J201">
        <v>0</v>
      </c>
      <c r="K201">
        <v>0</v>
      </c>
      <c r="L201" s="102">
        <v>0</v>
      </c>
      <c r="M201">
        <v>0</v>
      </c>
      <c r="N201">
        <v>0</v>
      </c>
      <c r="O201">
        <v>0</v>
      </c>
      <c r="P201">
        <v>0</v>
      </c>
      <c r="R201">
        <v>0</v>
      </c>
      <c r="S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row>
    <row r="202" spans="1:55" x14ac:dyDescent="0.25">
      <c r="A202" s="1">
        <v>0</v>
      </c>
      <c r="B202" s="1">
        <v>0</v>
      </c>
      <c r="C202">
        <v>0</v>
      </c>
      <c r="D202">
        <v>0</v>
      </c>
      <c r="E202">
        <v>0</v>
      </c>
      <c r="F202">
        <v>0</v>
      </c>
      <c r="G202">
        <v>0</v>
      </c>
      <c r="H202">
        <v>0</v>
      </c>
      <c r="I202">
        <v>0</v>
      </c>
      <c r="J202">
        <v>0</v>
      </c>
      <c r="K202">
        <v>0</v>
      </c>
      <c r="L202" s="102">
        <v>0</v>
      </c>
      <c r="M202">
        <v>0</v>
      </c>
      <c r="N202">
        <v>0</v>
      </c>
      <c r="O202">
        <v>0</v>
      </c>
      <c r="P202">
        <v>0</v>
      </c>
      <c r="R202">
        <v>0</v>
      </c>
      <c r="S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row>
    <row r="203" spans="1:55" x14ac:dyDescent="0.25">
      <c r="A203" s="1">
        <v>0</v>
      </c>
      <c r="B203" s="1">
        <v>0</v>
      </c>
      <c r="C203">
        <v>0</v>
      </c>
      <c r="D203">
        <v>0</v>
      </c>
      <c r="E203">
        <v>0</v>
      </c>
      <c r="F203">
        <v>0</v>
      </c>
      <c r="G203">
        <v>0</v>
      </c>
      <c r="H203">
        <v>0</v>
      </c>
      <c r="I203">
        <v>0</v>
      </c>
      <c r="J203">
        <v>0</v>
      </c>
      <c r="K203">
        <v>0</v>
      </c>
      <c r="L203" s="102">
        <v>0</v>
      </c>
      <c r="M203">
        <v>0</v>
      </c>
      <c r="N203">
        <v>0</v>
      </c>
      <c r="O203">
        <v>0</v>
      </c>
      <c r="P203">
        <v>0</v>
      </c>
      <c r="R203">
        <v>0</v>
      </c>
      <c r="S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row>
    <row r="204" spans="1:55" x14ac:dyDescent="0.25">
      <c r="A204" s="1">
        <v>0</v>
      </c>
      <c r="B204" s="1">
        <v>0</v>
      </c>
      <c r="C204">
        <v>0</v>
      </c>
      <c r="D204">
        <v>0</v>
      </c>
      <c r="E204">
        <v>0</v>
      </c>
      <c r="F204">
        <v>0</v>
      </c>
      <c r="G204">
        <v>0</v>
      </c>
      <c r="H204">
        <v>0</v>
      </c>
      <c r="I204">
        <v>0</v>
      </c>
      <c r="J204">
        <v>0</v>
      </c>
      <c r="K204">
        <v>0</v>
      </c>
      <c r="L204" s="102">
        <v>0</v>
      </c>
      <c r="M204">
        <v>0</v>
      </c>
      <c r="N204">
        <v>0</v>
      </c>
      <c r="O204">
        <v>0</v>
      </c>
      <c r="P204">
        <v>0</v>
      </c>
      <c r="R204">
        <v>0</v>
      </c>
      <c r="S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row>
    <row r="205" spans="1:55" x14ac:dyDescent="0.25">
      <c r="A205" s="1">
        <v>0</v>
      </c>
      <c r="B205" s="1">
        <v>0</v>
      </c>
      <c r="C205">
        <v>0</v>
      </c>
      <c r="D205">
        <v>0</v>
      </c>
      <c r="E205">
        <v>0</v>
      </c>
      <c r="F205">
        <v>0</v>
      </c>
      <c r="G205">
        <v>0</v>
      </c>
      <c r="H205">
        <v>0</v>
      </c>
      <c r="I205">
        <v>0</v>
      </c>
      <c r="J205">
        <v>0</v>
      </c>
      <c r="K205">
        <v>0</v>
      </c>
      <c r="L205" s="102">
        <v>0</v>
      </c>
      <c r="M205">
        <v>0</v>
      </c>
      <c r="N205">
        <v>0</v>
      </c>
      <c r="O205">
        <v>0</v>
      </c>
      <c r="P205">
        <v>0</v>
      </c>
      <c r="R205">
        <v>0</v>
      </c>
      <c r="S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row>
    <row r="206" spans="1:55" x14ac:dyDescent="0.25">
      <c r="A206" s="1">
        <v>0</v>
      </c>
      <c r="B206" s="1">
        <v>0</v>
      </c>
      <c r="C206">
        <v>0</v>
      </c>
      <c r="D206">
        <v>0</v>
      </c>
      <c r="E206">
        <v>0</v>
      </c>
      <c r="F206">
        <v>0</v>
      </c>
      <c r="G206">
        <v>0</v>
      </c>
      <c r="H206">
        <v>0</v>
      </c>
      <c r="I206">
        <v>0</v>
      </c>
      <c r="J206">
        <v>0</v>
      </c>
      <c r="K206">
        <v>0</v>
      </c>
      <c r="L206" s="102">
        <v>0</v>
      </c>
      <c r="M206">
        <v>0</v>
      </c>
      <c r="N206">
        <v>0</v>
      </c>
      <c r="O206">
        <v>0</v>
      </c>
      <c r="P206">
        <v>0</v>
      </c>
      <c r="R206">
        <v>0</v>
      </c>
      <c r="S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row>
    <row r="207" spans="1:55" x14ac:dyDescent="0.25">
      <c r="A207" s="1">
        <v>0</v>
      </c>
      <c r="B207" s="1">
        <v>0</v>
      </c>
      <c r="C207">
        <v>0</v>
      </c>
      <c r="D207">
        <v>0</v>
      </c>
      <c r="E207">
        <v>0</v>
      </c>
      <c r="F207">
        <v>0</v>
      </c>
      <c r="G207">
        <v>0</v>
      </c>
      <c r="H207">
        <v>0</v>
      </c>
      <c r="I207">
        <v>0</v>
      </c>
      <c r="J207">
        <v>0</v>
      </c>
      <c r="K207">
        <v>0</v>
      </c>
      <c r="L207" s="102">
        <v>0</v>
      </c>
      <c r="M207">
        <v>0</v>
      </c>
      <c r="N207">
        <v>0</v>
      </c>
      <c r="O207">
        <v>0</v>
      </c>
      <c r="P207">
        <v>0</v>
      </c>
      <c r="R207">
        <v>0</v>
      </c>
      <c r="S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row>
    <row r="208" spans="1:55" x14ac:dyDescent="0.25">
      <c r="A208" s="1">
        <v>0</v>
      </c>
      <c r="B208" s="1">
        <v>0</v>
      </c>
      <c r="C208">
        <v>0</v>
      </c>
      <c r="D208">
        <v>0</v>
      </c>
      <c r="E208">
        <v>0</v>
      </c>
      <c r="F208">
        <v>0</v>
      </c>
      <c r="G208">
        <v>0</v>
      </c>
      <c r="H208">
        <v>0</v>
      </c>
      <c r="I208">
        <v>0</v>
      </c>
      <c r="J208">
        <v>0</v>
      </c>
      <c r="K208">
        <v>0</v>
      </c>
      <c r="L208" s="102">
        <v>0</v>
      </c>
      <c r="M208">
        <v>0</v>
      </c>
      <c r="N208">
        <v>0</v>
      </c>
      <c r="O208">
        <v>0</v>
      </c>
      <c r="P208">
        <v>0</v>
      </c>
      <c r="R208">
        <v>0</v>
      </c>
      <c r="S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row>
    <row r="209" spans="1:55" x14ac:dyDescent="0.25">
      <c r="A209" s="1">
        <v>0</v>
      </c>
      <c r="B209" s="1">
        <v>0</v>
      </c>
      <c r="C209">
        <v>0</v>
      </c>
      <c r="D209">
        <v>0</v>
      </c>
      <c r="E209">
        <v>0</v>
      </c>
      <c r="F209">
        <v>0</v>
      </c>
      <c r="G209">
        <v>0</v>
      </c>
      <c r="H209">
        <v>0</v>
      </c>
      <c r="I209">
        <v>0</v>
      </c>
      <c r="J209">
        <v>0</v>
      </c>
      <c r="K209">
        <v>0</v>
      </c>
      <c r="L209" s="102">
        <v>0</v>
      </c>
      <c r="M209">
        <v>0</v>
      </c>
      <c r="N209">
        <v>0</v>
      </c>
      <c r="O209">
        <v>0</v>
      </c>
      <c r="P209">
        <v>0</v>
      </c>
      <c r="R209">
        <v>0</v>
      </c>
      <c r="S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row>
    <row r="210" spans="1:55" x14ac:dyDescent="0.25">
      <c r="A210" s="1">
        <v>0</v>
      </c>
      <c r="B210" s="1">
        <v>0</v>
      </c>
      <c r="C210">
        <v>0</v>
      </c>
      <c r="D210">
        <v>0</v>
      </c>
      <c r="E210">
        <v>0</v>
      </c>
      <c r="F210">
        <v>0</v>
      </c>
      <c r="G210">
        <v>0</v>
      </c>
      <c r="H210">
        <v>0</v>
      </c>
      <c r="I210">
        <v>0</v>
      </c>
      <c r="J210">
        <v>0</v>
      </c>
      <c r="K210">
        <v>0</v>
      </c>
      <c r="L210" s="102">
        <v>0</v>
      </c>
      <c r="M210">
        <v>0</v>
      </c>
      <c r="N210">
        <v>0</v>
      </c>
      <c r="O210">
        <v>0</v>
      </c>
      <c r="P210">
        <v>0</v>
      </c>
      <c r="R210">
        <v>0</v>
      </c>
      <c r="S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row>
    <row r="211" spans="1:55" x14ac:dyDescent="0.25">
      <c r="A211" s="1">
        <v>0</v>
      </c>
      <c r="B211" s="1">
        <v>0</v>
      </c>
      <c r="C211">
        <v>0</v>
      </c>
      <c r="D211">
        <v>0</v>
      </c>
      <c r="E211">
        <v>0</v>
      </c>
      <c r="F211">
        <v>0</v>
      </c>
      <c r="G211">
        <v>0</v>
      </c>
      <c r="H211">
        <v>0</v>
      </c>
      <c r="I211">
        <v>0</v>
      </c>
      <c r="J211">
        <v>0</v>
      </c>
      <c r="K211">
        <v>0</v>
      </c>
      <c r="L211" s="102">
        <v>0</v>
      </c>
      <c r="M211">
        <v>0</v>
      </c>
      <c r="N211">
        <v>0</v>
      </c>
      <c r="O211">
        <v>0</v>
      </c>
      <c r="P211">
        <v>0</v>
      </c>
      <c r="R211">
        <v>0</v>
      </c>
      <c r="S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row>
    <row r="212" spans="1:55" x14ac:dyDescent="0.25">
      <c r="A212" s="1">
        <v>0</v>
      </c>
      <c r="B212" s="1">
        <v>0</v>
      </c>
      <c r="C212">
        <v>0</v>
      </c>
      <c r="D212">
        <v>0</v>
      </c>
      <c r="E212">
        <v>0</v>
      </c>
      <c r="F212">
        <v>0</v>
      </c>
      <c r="G212">
        <v>0</v>
      </c>
      <c r="H212">
        <v>0</v>
      </c>
      <c r="I212">
        <v>0</v>
      </c>
      <c r="J212">
        <v>0</v>
      </c>
      <c r="K212">
        <v>0</v>
      </c>
      <c r="L212" s="102">
        <v>0</v>
      </c>
      <c r="M212">
        <v>0</v>
      </c>
      <c r="N212">
        <v>0</v>
      </c>
      <c r="O212">
        <v>0</v>
      </c>
      <c r="P212">
        <v>0</v>
      </c>
      <c r="R212">
        <v>0</v>
      </c>
      <c r="S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row>
    <row r="213" spans="1:55" x14ac:dyDescent="0.25">
      <c r="A213" s="1">
        <v>0</v>
      </c>
      <c r="B213" s="1">
        <v>0</v>
      </c>
      <c r="C213">
        <v>0</v>
      </c>
      <c r="D213">
        <v>0</v>
      </c>
      <c r="E213">
        <v>0</v>
      </c>
      <c r="F213">
        <v>0</v>
      </c>
      <c r="G213">
        <v>0</v>
      </c>
      <c r="H213">
        <v>0</v>
      </c>
      <c r="I213">
        <v>0</v>
      </c>
      <c r="J213">
        <v>0</v>
      </c>
      <c r="K213">
        <v>0</v>
      </c>
      <c r="L213" s="102">
        <v>0</v>
      </c>
      <c r="M213">
        <v>0</v>
      </c>
      <c r="N213">
        <v>0</v>
      </c>
      <c r="O213">
        <v>0</v>
      </c>
      <c r="P213">
        <v>0</v>
      </c>
      <c r="R213">
        <v>0</v>
      </c>
      <c r="S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row>
    <row r="214" spans="1:55" x14ac:dyDescent="0.25">
      <c r="A214" s="1">
        <v>0</v>
      </c>
      <c r="B214" s="1">
        <v>0</v>
      </c>
      <c r="C214">
        <v>0</v>
      </c>
      <c r="D214">
        <v>0</v>
      </c>
      <c r="E214">
        <v>0</v>
      </c>
      <c r="F214">
        <v>0</v>
      </c>
      <c r="G214">
        <v>0</v>
      </c>
      <c r="H214">
        <v>0</v>
      </c>
      <c r="I214">
        <v>0</v>
      </c>
      <c r="J214">
        <v>0</v>
      </c>
      <c r="K214">
        <v>0</v>
      </c>
      <c r="L214" s="102">
        <v>0</v>
      </c>
      <c r="M214">
        <v>0</v>
      </c>
      <c r="N214">
        <v>0</v>
      </c>
      <c r="O214">
        <v>0</v>
      </c>
      <c r="P214">
        <v>0</v>
      </c>
      <c r="R214">
        <v>0</v>
      </c>
      <c r="S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row>
    <row r="215" spans="1:55" x14ac:dyDescent="0.25">
      <c r="A215" s="1">
        <v>0</v>
      </c>
      <c r="B215" s="1">
        <v>0</v>
      </c>
      <c r="C215">
        <v>0</v>
      </c>
      <c r="D215">
        <v>0</v>
      </c>
      <c r="E215">
        <v>0</v>
      </c>
      <c r="F215">
        <v>0</v>
      </c>
      <c r="G215">
        <v>0</v>
      </c>
      <c r="H215">
        <v>0</v>
      </c>
      <c r="I215">
        <v>0</v>
      </c>
      <c r="J215">
        <v>0</v>
      </c>
      <c r="K215">
        <v>0</v>
      </c>
      <c r="L215" s="102">
        <v>0</v>
      </c>
      <c r="M215">
        <v>0</v>
      </c>
      <c r="N215">
        <v>0</v>
      </c>
      <c r="O215">
        <v>0</v>
      </c>
      <c r="P215">
        <v>0</v>
      </c>
      <c r="R215">
        <v>0</v>
      </c>
      <c r="S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row>
    <row r="216" spans="1:55" x14ac:dyDescent="0.25">
      <c r="A216" s="1">
        <v>0</v>
      </c>
      <c r="B216" s="1">
        <v>0</v>
      </c>
      <c r="C216">
        <v>0</v>
      </c>
      <c r="D216">
        <v>0</v>
      </c>
      <c r="E216">
        <v>0</v>
      </c>
      <c r="F216">
        <v>0</v>
      </c>
      <c r="G216">
        <v>0</v>
      </c>
      <c r="H216">
        <v>0</v>
      </c>
      <c r="I216">
        <v>0</v>
      </c>
      <c r="J216">
        <v>0</v>
      </c>
      <c r="K216">
        <v>0</v>
      </c>
      <c r="L216" s="102">
        <v>0</v>
      </c>
      <c r="M216">
        <v>0</v>
      </c>
      <c r="N216">
        <v>0</v>
      </c>
      <c r="O216">
        <v>0</v>
      </c>
      <c r="P216">
        <v>0</v>
      </c>
      <c r="R216">
        <v>0</v>
      </c>
      <c r="S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row>
    <row r="217" spans="1:55" x14ac:dyDescent="0.25">
      <c r="A217" s="1">
        <v>0</v>
      </c>
      <c r="B217" s="1">
        <v>0</v>
      </c>
      <c r="C217">
        <v>0</v>
      </c>
      <c r="D217">
        <v>0</v>
      </c>
      <c r="E217">
        <v>0</v>
      </c>
      <c r="F217">
        <v>0</v>
      </c>
      <c r="G217">
        <v>0</v>
      </c>
      <c r="H217">
        <v>0</v>
      </c>
      <c r="I217">
        <v>0</v>
      </c>
      <c r="J217">
        <v>0</v>
      </c>
      <c r="K217">
        <v>0</v>
      </c>
      <c r="L217" s="102">
        <v>0</v>
      </c>
      <c r="M217">
        <v>0</v>
      </c>
      <c r="N217">
        <v>0</v>
      </c>
      <c r="O217">
        <v>0</v>
      </c>
      <c r="P217">
        <v>0</v>
      </c>
      <c r="R217">
        <v>0</v>
      </c>
      <c r="S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row>
    <row r="218" spans="1:55" x14ac:dyDescent="0.25">
      <c r="A218" s="1">
        <v>0</v>
      </c>
      <c r="B218" s="1">
        <v>0</v>
      </c>
      <c r="C218">
        <v>0</v>
      </c>
      <c r="D218">
        <v>0</v>
      </c>
      <c r="E218">
        <v>0</v>
      </c>
      <c r="F218">
        <v>0</v>
      </c>
      <c r="G218">
        <v>0</v>
      </c>
      <c r="H218">
        <v>0</v>
      </c>
      <c r="I218">
        <v>0</v>
      </c>
      <c r="J218">
        <v>0</v>
      </c>
      <c r="K218">
        <v>0</v>
      </c>
      <c r="L218" s="102">
        <v>0</v>
      </c>
      <c r="M218">
        <v>0</v>
      </c>
      <c r="N218">
        <v>0</v>
      </c>
      <c r="O218">
        <v>0</v>
      </c>
      <c r="P218">
        <v>0</v>
      </c>
      <c r="R218">
        <v>0</v>
      </c>
      <c r="S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row>
    <row r="219" spans="1:55" x14ac:dyDescent="0.25">
      <c r="A219" s="1">
        <v>0</v>
      </c>
      <c r="B219" s="1">
        <v>0</v>
      </c>
      <c r="C219">
        <v>0</v>
      </c>
      <c r="D219">
        <v>0</v>
      </c>
      <c r="E219">
        <v>0</v>
      </c>
      <c r="F219">
        <v>0</v>
      </c>
      <c r="G219">
        <v>0</v>
      </c>
      <c r="H219">
        <v>0</v>
      </c>
      <c r="I219">
        <v>0</v>
      </c>
      <c r="J219">
        <v>0</v>
      </c>
      <c r="K219">
        <v>0</v>
      </c>
      <c r="L219" s="102">
        <v>0</v>
      </c>
      <c r="M219">
        <v>0</v>
      </c>
      <c r="N219">
        <v>0</v>
      </c>
      <c r="O219">
        <v>0</v>
      </c>
      <c r="P219">
        <v>0</v>
      </c>
      <c r="R219">
        <v>0</v>
      </c>
      <c r="S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row>
    <row r="220" spans="1:55" x14ac:dyDescent="0.25">
      <c r="A220" s="1">
        <v>0</v>
      </c>
      <c r="B220" s="1">
        <v>0</v>
      </c>
      <c r="C220">
        <v>0</v>
      </c>
      <c r="D220">
        <v>0</v>
      </c>
      <c r="E220">
        <v>0</v>
      </c>
      <c r="F220">
        <v>0</v>
      </c>
      <c r="G220">
        <v>0</v>
      </c>
      <c r="H220">
        <v>0</v>
      </c>
      <c r="I220">
        <v>0</v>
      </c>
      <c r="J220">
        <v>0</v>
      </c>
      <c r="K220">
        <v>0</v>
      </c>
      <c r="L220" s="102">
        <v>0</v>
      </c>
      <c r="M220">
        <v>0</v>
      </c>
      <c r="N220">
        <v>0</v>
      </c>
      <c r="O220">
        <v>0</v>
      </c>
      <c r="P220">
        <v>0</v>
      </c>
      <c r="R220">
        <v>0</v>
      </c>
      <c r="S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row>
    <row r="221" spans="1:55" x14ac:dyDescent="0.25">
      <c r="A221" s="1">
        <v>0</v>
      </c>
      <c r="B221" s="1">
        <v>0</v>
      </c>
      <c r="C221">
        <v>0</v>
      </c>
      <c r="D221">
        <v>0</v>
      </c>
      <c r="E221">
        <v>0</v>
      </c>
      <c r="F221">
        <v>0</v>
      </c>
      <c r="G221">
        <v>0</v>
      </c>
      <c r="H221">
        <v>0</v>
      </c>
      <c r="I221">
        <v>0</v>
      </c>
      <c r="J221">
        <v>0</v>
      </c>
      <c r="K221">
        <v>0</v>
      </c>
      <c r="L221" s="102">
        <v>0</v>
      </c>
      <c r="M221">
        <v>0</v>
      </c>
      <c r="N221">
        <v>0</v>
      </c>
      <c r="O221">
        <v>0</v>
      </c>
      <c r="P221">
        <v>0</v>
      </c>
      <c r="R221">
        <v>0</v>
      </c>
      <c r="S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row>
    <row r="222" spans="1:55" x14ac:dyDescent="0.25">
      <c r="A222" s="1">
        <v>0</v>
      </c>
      <c r="B222" s="1">
        <v>0</v>
      </c>
      <c r="C222">
        <v>0</v>
      </c>
      <c r="D222">
        <v>0</v>
      </c>
      <c r="E222">
        <v>0</v>
      </c>
      <c r="F222">
        <v>0</v>
      </c>
      <c r="G222">
        <v>0</v>
      </c>
      <c r="H222">
        <v>0</v>
      </c>
      <c r="I222">
        <v>0</v>
      </c>
      <c r="J222">
        <v>0</v>
      </c>
      <c r="K222">
        <v>0</v>
      </c>
      <c r="L222" s="102">
        <v>0</v>
      </c>
      <c r="M222">
        <v>0</v>
      </c>
      <c r="N222">
        <v>0</v>
      </c>
      <c r="O222">
        <v>0</v>
      </c>
      <c r="P222">
        <v>0</v>
      </c>
      <c r="R222">
        <v>0</v>
      </c>
      <c r="S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row>
    <row r="223" spans="1:55" x14ac:dyDescent="0.25">
      <c r="A223" s="1">
        <v>0</v>
      </c>
      <c r="B223" s="1">
        <v>0</v>
      </c>
      <c r="C223">
        <v>0</v>
      </c>
      <c r="D223">
        <v>0</v>
      </c>
      <c r="E223">
        <v>0</v>
      </c>
      <c r="F223">
        <v>0</v>
      </c>
      <c r="G223">
        <v>0</v>
      </c>
      <c r="H223">
        <v>0</v>
      </c>
      <c r="I223">
        <v>0</v>
      </c>
      <c r="J223">
        <v>0</v>
      </c>
      <c r="K223">
        <v>0</v>
      </c>
      <c r="L223" s="102">
        <v>0</v>
      </c>
      <c r="M223">
        <v>0</v>
      </c>
      <c r="N223">
        <v>0</v>
      </c>
      <c r="O223">
        <v>0</v>
      </c>
      <c r="P223">
        <v>0</v>
      </c>
      <c r="R223">
        <v>0</v>
      </c>
      <c r="S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row>
    <row r="224" spans="1:55" x14ac:dyDescent="0.25">
      <c r="A224" s="1">
        <v>0</v>
      </c>
      <c r="B224" s="1">
        <v>0</v>
      </c>
      <c r="C224">
        <v>0</v>
      </c>
      <c r="D224">
        <v>0</v>
      </c>
      <c r="E224">
        <v>0</v>
      </c>
      <c r="F224">
        <v>0</v>
      </c>
      <c r="G224">
        <v>0</v>
      </c>
      <c r="H224">
        <v>0</v>
      </c>
      <c r="I224">
        <v>0</v>
      </c>
      <c r="J224">
        <v>0</v>
      </c>
      <c r="K224">
        <v>0</v>
      </c>
      <c r="L224" s="102">
        <v>0</v>
      </c>
      <c r="M224">
        <v>0</v>
      </c>
      <c r="N224">
        <v>0</v>
      </c>
      <c r="O224">
        <v>0</v>
      </c>
      <c r="P224">
        <v>0</v>
      </c>
      <c r="R224">
        <v>0</v>
      </c>
      <c r="S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row>
    <row r="225" spans="1:72" x14ac:dyDescent="0.25">
      <c r="A225" s="1">
        <v>0</v>
      </c>
      <c r="B225" s="1">
        <v>0</v>
      </c>
      <c r="C225">
        <v>0</v>
      </c>
      <c r="D225">
        <v>0</v>
      </c>
      <c r="E225">
        <v>0</v>
      </c>
      <c r="F225">
        <v>0</v>
      </c>
      <c r="G225">
        <v>0</v>
      </c>
      <c r="H225">
        <v>0</v>
      </c>
      <c r="I225">
        <v>0</v>
      </c>
      <c r="J225">
        <v>0</v>
      </c>
      <c r="K225">
        <v>0</v>
      </c>
      <c r="L225" s="102">
        <v>0</v>
      </c>
      <c r="M225">
        <v>0</v>
      </c>
      <c r="N225">
        <v>0</v>
      </c>
      <c r="O225">
        <v>0</v>
      </c>
      <c r="P225">
        <v>0</v>
      </c>
      <c r="R225">
        <v>0</v>
      </c>
      <c r="S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row>
    <row r="226" spans="1:72" x14ac:dyDescent="0.25">
      <c r="A226" s="1">
        <v>0</v>
      </c>
      <c r="B226" s="1">
        <v>0</v>
      </c>
      <c r="C226">
        <v>0</v>
      </c>
      <c r="D226">
        <v>0</v>
      </c>
      <c r="E226">
        <v>0</v>
      </c>
      <c r="F226">
        <v>0</v>
      </c>
      <c r="G226">
        <v>0</v>
      </c>
      <c r="H226">
        <v>0</v>
      </c>
      <c r="I226">
        <v>0</v>
      </c>
      <c r="J226">
        <v>0</v>
      </c>
      <c r="K226">
        <v>0</v>
      </c>
      <c r="L226" s="102">
        <v>0</v>
      </c>
      <c r="M226">
        <v>0</v>
      </c>
      <c r="N226">
        <v>0</v>
      </c>
      <c r="O226">
        <v>0</v>
      </c>
      <c r="P226">
        <v>0</v>
      </c>
      <c r="R226">
        <v>0</v>
      </c>
      <c r="S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row>
    <row r="227" spans="1:72" x14ac:dyDescent="0.25">
      <c r="A227" s="1">
        <v>0</v>
      </c>
      <c r="B227" s="1">
        <v>0</v>
      </c>
      <c r="C227">
        <v>0</v>
      </c>
      <c r="D227">
        <v>0</v>
      </c>
      <c r="E227">
        <v>0</v>
      </c>
      <c r="F227">
        <v>0</v>
      </c>
      <c r="G227">
        <v>0</v>
      </c>
      <c r="H227">
        <v>0</v>
      </c>
      <c r="I227">
        <v>0</v>
      </c>
      <c r="J227">
        <v>0</v>
      </c>
      <c r="K227">
        <v>0</v>
      </c>
      <c r="L227" s="102">
        <v>0</v>
      </c>
      <c r="M227">
        <v>0</v>
      </c>
      <c r="N227">
        <v>0</v>
      </c>
      <c r="O227">
        <v>0</v>
      </c>
      <c r="P227">
        <v>0</v>
      </c>
      <c r="R227">
        <v>0</v>
      </c>
      <c r="S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row>
    <row r="228" spans="1:72" x14ac:dyDescent="0.25">
      <c r="A228" s="1">
        <v>0</v>
      </c>
      <c r="B228" s="1">
        <v>0</v>
      </c>
      <c r="C228">
        <v>0</v>
      </c>
      <c r="D228">
        <v>0</v>
      </c>
      <c r="E228">
        <v>0</v>
      </c>
      <c r="F228">
        <v>0</v>
      </c>
      <c r="G228">
        <v>0</v>
      </c>
      <c r="H228">
        <v>0</v>
      </c>
      <c r="I228">
        <v>0</v>
      </c>
      <c r="J228">
        <v>0</v>
      </c>
      <c r="K228">
        <v>0</v>
      </c>
      <c r="L228" s="102">
        <v>0</v>
      </c>
      <c r="M228">
        <v>0</v>
      </c>
      <c r="N228">
        <v>0</v>
      </c>
      <c r="O228">
        <v>0</v>
      </c>
      <c r="P228">
        <v>0</v>
      </c>
      <c r="R228">
        <v>0</v>
      </c>
      <c r="S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row>
    <row r="229" spans="1:72" x14ac:dyDescent="0.25">
      <c r="A229" s="1">
        <v>0</v>
      </c>
      <c r="B229" s="1">
        <v>0</v>
      </c>
      <c r="C229">
        <v>0</v>
      </c>
      <c r="D229">
        <v>0</v>
      </c>
      <c r="E229">
        <v>0</v>
      </c>
      <c r="F229">
        <v>0</v>
      </c>
      <c r="G229">
        <v>0</v>
      </c>
      <c r="H229">
        <v>0</v>
      </c>
      <c r="I229">
        <v>0</v>
      </c>
      <c r="J229">
        <v>0</v>
      </c>
      <c r="K229">
        <v>0</v>
      </c>
      <c r="L229" s="102">
        <v>0</v>
      </c>
      <c r="M229">
        <v>0</v>
      </c>
      <c r="N229">
        <v>0</v>
      </c>
      <c r="O229">
        <v>0</v>
      </c>
      <c r="P229">
        <v>0</v>
      </c>
      <c r="R229">
        <v>0</v>
      </c>
      <c r="S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row>
    <row r="230" spans="1:72" x14ac:dyDescent="0.25">
      <c r="A230" s="1">
        <v>0</v>
      </c>
      <c r="B230" s="1">
        <v>0</v>
      </c>
      <c r="C230">
        <v>0</v>
      </c>
      <c r="D230">
        <v>0</v>
      </c>
      <c r="E230">
        <v>0</v>
      </c>
      <c r="F230">
        <v>0</v>
      </c>
      <c r="G230">
        <v>0</v>
      </c>
      <c r="H230">
        <v>0</v>
      </c>
      <c r="I230">
        <v>0</v>
      </c>
      <c r="J230">
        <v>0</v>
      </c>
      <c r="K230">
        <v>0</v>
      </c>
      <c r="L230" s="102">
        <v>0</v>
      </c>
      <c r="M230">
        <v>0</v>
      </c>
      <c r="N230">
        <v>0</v>
      </c>
      <c r="O230">
        <v>0</v>
      </c>
      <c r="P230">
        <v>0</v>
      </c>
      <c r="R230">
        <v>0</v>
      </c>
      <c r="S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row>
    <row r="231" spans="1:72" x14ac:dyDescent="0.25">
      <c r="A231" s="1">
        <v>0</v>
      </c>
      <c r="B231" s="1">
        <v>0</v>
      </c>
      <c r="C231">
        <v>0</v>
      </c>
      <c r="D231">
        <v>0</v>
      </c>
      <c r="E231">
        <v>0</v>
      </c>
      <c r="F231">
        <v>0</v>
      </c>
      <c r="G231">
        <v>0</v>
      </c>
      <c r="H231">
        <v>0</v>
      </c>
      <c r="I231">
        <v>0</v>
      </c>
      <c r="J231">
        <v>0</v>
      </c>
      <c r="K231">
        <v>0</v>
      </c>
      <c r="L231" s="102">
        <v>0</v>
      </c>
      <c r="M231">
        <v>0</v>
      </c>
      <c r="N231">
        <v>0</v>
      </c>
      <c r="O231">
        <v>0</v>
      </c>
      <c r="P231">
        <v>0</v>
      </c>
      <c r="R231">
        <v>0</v>
      </c>
      <c r="S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row>
    <row r="232" spans="1:72" x14ac:dyDescent="0.25">
      <c r="A232" s="1">
        <v>0</v>
      </c>
      <c r="B232" s="1">
        <v>0</v>
      </c>
      <c r="C232">
        <v>0</v>
      </c>
      <c r="D232">
        <v>0</v>
      </c>
      <c r="E232">
        <v>0</v>
      </c>
      <c r="F232">
        <v>0</v>
      </c>
      <c r="G232">
        <v>0</v>
      </c>
      <c r="H232">
        <v>0</v>
      </c>
      <c r="I232">
        <v>0</v>
      </c>
      <c r="J232">
        <v>0</v>
      </c>
      <c r="K232">
        <v>0</v>
      </c>
      <c r="L232" s="102">
        <v>0</v>
      </c>
      <c r="M232">
        <v>0</v>
      </c>
      <c r="N232">
        <v>0</v>
      </c>
      <c r="O232">
        <v>0</v>
      </c>
      <c r="P232">
        <v>0</v>
      </c>
      <c r="R232">
        <v>0</v>
      </c>
      <c r="S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row>
    <row r="233" spans="1:72" x14ac:dyDescent="0.25">
      <c r="A233" s="18" t="s">
        <v>37</v>
      </c>
      <c r="B233" s="1">
        <v>0</v>
      </c>
      <c r="C233">
        <v>0</v>
      </c>
      <c r="D233">
        <v>0</v>
      </c>
      <c r="E233">
        <v>0</v>
      </c>
      <c r="F233">
        <v>0</v>
      </c>
      <c r="G233">
        <v>0</v>
      </c>
      <c r="H233">
        <v>0</v>
      </c>
      <c r="I233">
        <v>0</v>
      </c>
      <c r="J233">
        <v>0</v>
      </c>
      <c r="K233">
        <v>0</v>
      </c>
      <c r="L233" s="102">
        <v>0</v>
      </c>
      <c r="M233">
        <f>M2</f>
        <v>3</v>
      </c>
      <c r="N233">
        <f t="shared" ref="N233:W233" si="3">N2</f>
        <v>7</v>
      </c>
      <c r="O233">
        <f t="shared" si="3"/>
        <v>14</v>
      </c>
      <c r="P233">
        <f t="shared" si="3"/>
        <v>28</v>
      </c>
      <c r="R233">
        <f t="shared" si="3"/>
        <v>91</v>
      </c>
      <c r="S233">
        <f t="shared" si="3"/>
        <v>182</v>
      </c>
      <c r="V233">
        <f t="shared" si="3"/>
        <v>365</v>
      </c>
      <c r="W233">
        <f t="shared" si="3"/>
        <v>547</v>
      </c>
      <c r="X233">
        <v>0</v>
      </c>
      <c r="Y233">
        <v>0</v>
      </c>
      <c r="Z233">
        <v>0</v>
      </c>
      <c r="AA233">
        <v>0</v>
      </c>
      <c r="AB233">
        <v>0</v>
      </c>
      <c r="AC233">
        <v>0</v>
      </c>
      <c r="AD233" s="8" t="s">
        <v>23</v>
      </c>
      <c r="AE233" s="8" t="s">
        <v>29</v>
      </c>
      <c r="AF233" s="8" t="s">
        <v>2</v>
      </c>
      <c r="AG233" s="8">
        <v>90</v>
      </c>
      <c r="AH233" s="8">
        <v>10</v>
      </c>
      <c r="AI233" s="8" t="s">
        <v>40</v>
      </c>
      <c r="AJ233" s="8" t="s">
        <v>25</v>
      </c>
      <c r="AK233" s="8">
        <v>4</v>
      </c>
      <c r="AL233" s="8">
        <v>0</v>
      </c>
      <c r="AM233" s="8">
        <v>0</v>
      </c>
      <c r="AN233" s="8" t="s">
        <v>0</v>
      </c>
      <c r="AO233" s="10" t="s">
        <v>351</v>
      </c>
      <c r="AP233">
        <v>0</v>
      </c>
      <c r="AQ233" s="91">
        <v>18</v>
      </c>
      <c r="AR233" s="91">
        <v>0</v>
      </c>
      <c r="AS233" s="91">
        <v>24</v>
      </c>
      <c r="AT233" s="91">
        <v>18</v>
      </c>
      <c r="AU233" s="91">
        <v>29</v>
      </c>
      <c r="AV233" s="91">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row>
    <row r="234" spans="1:72" x14ac:dyDescent="0.25">
      <c r="AD234" s="8" t="s">
        <v>23</v>
      </c>
      <c r="AE234" s="8" t="s">
        <v>29</v>
      </c>
      <c r="AF234" s="8" t="s">
        <v>2</v>
      </c>
      <c r="AG234" s="8">
        <v>90</v>
      </c>
      <c r="AH234" s="8">
        <v>10</v>
      </c>
      <c r="AI234" s="8" t="s">
        <v>40</v>
      </c>
      <c r="AJ234" s="8" t="s">
        <v>26</v>
      </c>
      <c r="AK234" s="8">
        <v>40</v>
      </c>
      <c r="AL234" s="8">
        <v>0</v>
      </c>
      <c r="AM234" s="8">
        <v>0</v>
      </c>
      <c r="AN234" s="8" t="s">
        <v>0</v>
      </c>
      <c r="AO234" s="10" t="s">
        <v>352</v>
      </c>
      <c r="AP234">
        <v>0</v>
      </c>
      <c r="AQ234" s="15">
        <v>31</v>
      </c>
      <c r="AR234" s="15">
        <v>0</v>
      </c>
      <c r="AS234" s="15">
        <v>64</v>
      </c>
      <c r="AT234" s="15">
        <v>68</v>
      </c>
      <c r="AU234" s="15">
        <v>88</v>
      </c>
      <c r="AV234" s="15">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row>
    <row r="235" spans="1:72" x14ac:dyDescent="0.25">
      <c r="A235" t="s">
        <v>23</v>
      </c>
      <c r="B235" t="s">
        <v>34</v>
      </c>
      <c r="C235" t="s">
        <v>10</v>
      </c>
      <c r="D235">
        <v>90</v>
      </c>
      <c r="E235">
        <v>10</v>
      </c>
      <c r="F235" t="s">
        <v>4</v>
      </c>
      <c r="G235" t="s">
        <v>25</v>
      </c>
      <c r="H235">
        <v>0.04</v>
      </c>
      <c r="I235">
        <v>0</v>
      </c>
      <c r="J235">
        <v>0</v>
      </c>
      <c r="K235" t="s">
        <v>41</v>
      </c>
      <c r="L235" s="102" t="s">
        <v>42</v>
      </c>
      <c r="P235">
        <v>6.4</v>
      </c>
      <c r="R235">
        <v>7</v>
      </c>
      <c r="S235">
        <v>7.2</v>
      </c>
      <c r="AD235" s="8" t="s">
        <v>23</v>
      </c>
      <c r="AE235" s="8" t="s">
        <v>29</v>
      </c>
      <c r="AF235" s="8" t="s">
        <v>2</v>
      </c>
      <c r="AG235" s="8">
        <v>90</v>
      </c>
      <c r="AH235" s="8">
        <v>10</v>
      </c>
      <c r="AI235" s="8" t="s">
        <v>40</v>
      </c>
      <c r="AJ235" s="8" t="s">
        <v>26</v>
      </c>
      <c r="AK235" s="8">
        <v>4</v>
      </c>
      <c r="AL235" s="8">
        <v>0</v>
      </c>
      <c r="AM235" s="8">
        <v>0</v>
      </c>
      <c r="AN235" s="8" t="s">
        <v>0</v>
      </c>
      <c r="AO235" s="10" t="s">
        <v>353</v>
      </c>
      <c r="AP235">
        <v>0</v>
      </c>
      <c r="AQ235" s="15">
        <v>19</v>
      </c>
      <c r="AR235" s="15">
        <v>0</v>
      </c>
      <c r="AS235" s="15">
        <v>55</v>
      </c>
      <c r="AT235" s="15">
        <v>60</v>
      </c>
      <c r="AU235" s="15">
        <v>53</v>
      </c>
      <c r="AV235" s="1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row>
    <row r="236" spans="1:72" x14ac:dyDescent="0.25">
      <c r="P236">
        <v>6.2</v>
      </c>
      <c r="R236">
        <v>7</v>
      </c>
      <c r="S236">
        <v>7.3</v>
      </c>
      <c r="AD236" s="1" t="e">
        <v>#REF!</v>
      </c>
      <c r="AE236" s="1" t="e">
        <v>#REF!</v>
      </c>
      <c r="AF236" t="e">
        <v>#REF!</v>
      </c>
      <c r="AG236" t="e">
        <v>#REF!</v>
      </c>
      <c r="AH236" t="e">
        <v>#REF!</v>
      </c>
      <c r="AI236" t="e">
        <v>#REF!</v>
      </c>
      <c r="AJ236" t="e">
        <v>#REF!</v>
      </c>
      <c r="AK236" t="e">
        <v>#REF!</v>
      </c>
      <c r="AL236" t="e">
        <v>#REF!</v>
      </c>
      <c r="AM236" t="e">
        <v>#REF!</v>
      </c>
      <c r="AN236" t="e">
        <v>#REF!</v>
      </c>
      <c r="AO236" s="2" t="e">
        <v>#REF!</v>
      </c>
      <c r="AP236" t="e">
        <v>#REF!</v>
      </c>
      <c r="AQ236" s="15" t="e">
        <v>#REF!</v>
      </c>
      <c r="AR236" s="15" t="e">
        <v>#REF!</v>
      </c>
      <c r="AS236" s="15" t="e">
        <v>#REF!</v>
      </c>
      <c r="AT236" s="15" t="e">
        <v>#REF!</v>
      </c>
      <c r="AU236" s="15" t="e">
        <v>#REF!</v>
      </c>
      <c r="AV236" s="15" t="e">
        <v>#REF!</v>
      </c>
      <c r="AW236" t="e">
        <v>#REF!</v>
      </c>
      <c r="AX236" t="e">
        <v>#REF!</v>
      </c>
      <c r="AY236" t="e">
        <v>#REF!</v>
      </c>
      <c r="AZ236" t="e">
        <v>#REF!</v>
      </c>
      <c r="BA236" t="e">
        <v>#REF!</v>
      </c>
      <c r="BB236" t="e">
        <v>#REF!</v>
      </c>
      <c r="BC236" t="e">
        <v>#REF!</v>
      </c>
      <c r="BD236" t="e">
        <v>#REF!</v>
      </c>
      <c r="BE236" t="e">
        <v>#REF!</v>
      </c>
      <c r="BF236" t="e">
        <v>#REF!</v>
      </c>
      <c r="BG236" t="e">
        <v>#REF!</v>
      </c>
      <c r="BH236" t="e">
        <v>#REF!</v>
      </c>
      <c r="BI236" t="e">
        <v>#REF!</v>
      </c>
      <c r="BJ236" t="e">
        <v>#REF!</v>
      </c>
      <c r="BK236" t="e">
        <v>#REF!</v>
      </c>
      <c r="BL236" t="e">
        <v>#REF!</v>
      </c>
      <c r="BM236" t="e">
        <v>#REF!</v>
      </c>
      <c r="BN236" t="e">
        <v>#REF!</v>
      </c>
      <c r="BO236" t="e">
        <v>#REF!</v>
      </c>
      <c r="BP236" t="e">
        <v>#REF!</v>
      </c>
      <c r="BQ236" t="e">
        <v>#REF!</v>
      </c>
      <c r="BR236" t="e">
        <v>#REF!</v>
      </c>
      <c r="BS236" t="e">
        <v>#REF!</v>
      </c>
      <c r="BT236" t="e">
        <v>#REF!</v>
      </c>
    </row>
    <row r="237" spans="1:72" s="22" customFormat="1" x14ac:dyDescent="0.25">
      <c r="L237" s="49"/>
      <c r="P237" s="23">
        <f>AVERAGE(P235:P236)</f>
        <v>6.3000000000000007</v>
      </c>
      <c r="Q237" s="23"/>
      <c r="R237" s="23">
        <f>AVERAGE(R235:R236)</f>
        <v>7</v>
      </c>
      <c r="S237" s="23">
        <f>AVERAGE(S235:S236)</f>
        <v>7.25</v>
      </c>
      <c r="T237" s="23"/>
      <c r="U237" s="23"/>
      <c r="V237" s="22">
        <v>8.8000000000000007</v>
      </c>
      <c r="W237" s="22">
        <v>8.3000000000000007</v>
      </c>
      <c r="AD237" s="3" t="s">
        <v>39</v>
      </c>
      <c r="AE237" s="3" t="s">
        <v>103</v>
      </c>
      <c r="AF237" s="22" t="s">
        <v>73</v>
      </c>
      <c r="AG237" s="22">
        <v>70</v>
      </c>
      <c r="AH237" s="22">
        <v>10</v>
      </c>
      <c r="AI237" s="22" t="s">
        <v>4</v>
      </c>
      <c r="AJ237" s="22">
        <v>0</v>
      </c>
      <c r="AK237" s="22">
        <v>0</v>
      </c>
      <c r="AL237" s="22">
        <v>0</v>
      </c>
      <c r="AM237" s="22" t="s">
        <v>64</v>
      </c>
      <c r="AN237" s="22" t="s">
        <v>0</v>
      </c>
      <c r="AO237" s="24" t="s">
        <v>354</v>
      </c>
      <c r="AP237" s="22">
        <v>0</v>
      </c>
      <c r="AQ237" s="27">
        <v>0</v>
      </c>
      <c r="AR237" s="27">
        <v>0</v>
      </c>
      <c r="AS237" s="27">
        <v>5.4749999999999996</v>
      </c>
      <c r="AT237" s="27">
        <v>3.145</v>
      </c>
      <c r="AU237" s="27">
        <v>0</v>
      </c>
      <c r="AV237" s="27">
        <v>0</v>
      </c>
      <c r="AW237" s="22">
        <v>0</v>
      </c>
      <c r="AX237" s="22">
        <v>0</v>
      </c>
      <c r="AY237" s="22">
        <v>0</v>
      </c>
      <c r="AZ237" s="22">
        <v>0</v>
      </c>
      <c r="BA237" s="22">
        <v>0</v>
      </c>
      <c r="BB237" s="22">
        <v>0</v>
      </c>
      <c r="BC237" s="22">
        <v>0</v>
      </c>
      <c r="BD237" s="22">
        <v>0</v>
      </c>
      <c r="BE237" s="22">
        <v>0</v>
      </c>
      <c r="BF237" s="22">
        <v>0</v>
      </c>
      <c r="BG237" s="22">
        <v>0</v>
      </c>
      <c r="BH237" s="22">
        <v>0</v>
      </c>
      <c r="BI237" s="22">
        <v>0</v>
      </c>
      <c r="BJ237" s="22">
        <v>0</v>
      </c>
      <c r="BK237" s="22">
        <v>0</v>
      </c>
      <c r="BL237" s="22">
        <v>0</v>
      </c>
      <c r="BM237" s="22">
        <v>0</v>
      </c>
      <c r="BN237" s="22">
        <v>0</v>
      </c>
      <c r="BO237" s="22">
        <v>0</v>
      </c>
      <c r="BP237" s="22">
        <v>0</v>
      </c>
      <c r="BQ237" s="22">
        <v>0</v>
      </c>
      <c r="BR237" s="22">
        <v>0</v>
      </c>
      <c r="BS237" s="22">
        <v>0</v>
      </c>
      <c r="BT237" s="22">
        <v>0</v>
      </c>
    </row>
    <row r="238" spans="1:72" x14ac:dyDescent="0.25">
      <c r="P238" s="19">
        <f>STDEV(P235:P236)</f>
        <v>0.14142135623730964</v>
      </c>
      <c r="Q238" s="19"/>
      <c r="R238" s="19">
        <f>STDEV(R235:R236)</f>
        <v>0</v>
      </c>
      <c r="S238" s="19">
        <f>STDEV(S235:S236)</f>
        <v>7.0710678118654502E-2</v>
      </c>
      <c r="T238" s="19"/>
      <c r="U238" s="19"/>
      <c r="AD238" s="1" t="s">
        <v>39</v>
      </c>
      <c r="AE238" s="1" t="s">
        <v>103</v>
      </c>
      <c r="AF238" t="s">
        <v>73</v>
      </c>
      <c r="AG238">
        <v>70</v>
      </c>
      <c r="AH238">
        <v>10</v>
      </c>
      <c r="AI238" t="s">
        <v>4</v>
      </c>
      <c r="AJ238">
        <v>0</v>
      </c>
      <c r="AK238">
        <v>0</v>
      </c>
      <c r="AL238">
        <v>0</v>
      </c>
      <c r="AM238" t="s">
        <v>104</v>
      </c>
      <c r="AN238" t="s">
        <v>0</v>
      </c>
      <c r="AO238" s="2" t="s">
        <v>355</v>
      </c>
      <c r="AP238">
        <v>0</v>
      </c>
      <c r="AQ238" s="15">
        <v>0</v>
      </c>
      <c r="AR238" s="15">
        <v>0</v>
      </c>
      <c r="AS238" s="15">
        <v>6.67</v>
      </c>
      <c r="AT238" s="15">
        <v>0</v>
      </c>
      <c r="AU238" s="15">
        <v>0</v>
      </c>
      <c r="AV238" s="15">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row>
    <row r="239" spans="1:72" x14ac:dyDescent="0.25">
      <c r="AD239" s="1" t="s">
        <v>39</v>
      </c>
      <c r="AE239" s="1" t="s">
        <v>106</v>
      </c>
      <c r="AF239" t="s">
        <v>73</v>
      </c>
      <c r="AG239">
        <v>70</v>
      </c>
      <c r="AH239">
        <v>1320</v>
      </c>
      <c r="AI239" t="s">
        <v>4</v>
      </c>
      <c r="AJ239">
        <v>0</v>
      </c>
      <c r="AK239">
        <v>0</v>
      </c>
      <c r="AL239">
        <v>0</v>
      </c>
      <c r="AM239">
        <v>0</v>
      </c>
      <c r="AN239" t="s">
        <v>0</v>
      </c>
      <c r="AO239" s="2" t="s">
        <v>356</v>
      </c>
      <c r="AP239">
        <v>0</v>
      </c>
      <c r="AQ239" s="15">
        <v>0</v>
      </c>
      <c r="AR239" s="15">
        <v>0</v>
      </c>
      <c r="AS239" s="15">
        <v>3.9850000000000003</v>
      </c>
      <c r="AT239" s="15">
        <v>4.34</v>
      </c>
      <c r="AU239" s="15">
        <v>0</v>
      </c>
      <c r="AV239" s="15">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row>
    <row r="240" spans="1:72" x14ac:dyDescent="0.25">
      <c r="A240" t="s">
        <v>23</v>
      </c>
      <c r="B240" t="s">
        <v>34</v>
      </c>
      <c r="C240" t="s">
        <v>10</v>
      </c>
      <c r="D240">
        <v>90</v>
      </c>
      <c r="E240">
        <v>10</v>
      </c>
      <c r="F240" t="s">
        <v>4</v>
      </c>
      <c r="G240" t="s">
        <v>25</v>
      </c>
      <c r="H240">
        <v>0.4</v>
      </c>
      <c r="I240">
        <v>0</v>
      </c>
      <c r="J240">
        <v>0</v>
      </c>
      <c r="K240" t="s">
        <v>41</v>
      </c>
      <c r="L240" s="102" t="s">
        <v>43</v>
      </c>
      <c r="N240">
        <v>8.8000000000000007</v>
      </c>
      <c r="P240">
        <v>6.7</v>
      </c>
      <c r="R240">
        <v>6.1</v>
      </c>
      <c r="S240">
        <v>7.2</v>
      </c>
      <c r="AD240" s="1" t="s">
        <v>17</v>
      </c>
      <c r="AE240" s="1" t="s">
        <v>124</v>
      </c>
      <c r="AF240" t="s">
        <v>73</v>
      </c>
      <c r="AG240">
        <v>90</v>
      </c>
      <c r="AH240">
        <v>1200</v>
      </c>
      <c r="AI240" t="s">
        <v>4</v>
      </c>
      <c r="AJ240">
        <v>0</v>
      </c>
      <c r="AK240">
        <v>0</v>
      </c>
      <c r="AL240">
        <v>0</v>
      </c>
      <c r="AM240">
        <v>0</v>
      </c>
      <c r="AN240" t="s">
        <v>0</v>
      </c>
      <c r="AO240" s="2" t="s">
        <v>357</v>
      </c>
      <c r="AP240">
        <v>0</v>
      </c>
      <c r="AQ240" s="15">
        <v>0</v>
      </c>
      <c r="AR240" s="15">
        <v>0</v>
      </c>
      <c r="AS240" s="15">
        <v>6.5291068580542255</v>
      </c>
      <c r="AT240" s="15">
        <v>8.6766430888795441</v>
      </c>
      <c r="AU240" s="15">
        <v>9.3081380717981013</v>
      </c>
      <c r="AV240" s="15" t="e">
        <v>#REF!</v>
      </c>
      <c r="AW240" t="e">
        <v>#REF!</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row>
    <row r="241" spans="1:72" x14ac:dyDescent="0.25">
      <c r="N241">
        <v>8.6999999999999993</v>
      </c>
      <c r="P241">
        <v>6</v>
      </c>
      <c r="R241">
        <v>6.3</v>
      </c>
      <c r="S241">
        <v>7.2</v>
      </c>
      <c r="AD241" s="1" t="s">
        <v>17</v>
      </c>
      <c r="AE241" s="1" t="s">
        <v>125</v>
      </c>
      <c r="AF241" t="s">
        <v>73</v>
      </c>
      <c r="AG241">
        <v>90</v>
      </c>
      <c r="AH241">
        <v>1200</v>
      </c>
      <c r="AI241" t="s">
        <v>4</v>
      </c>
      <c r="AJ241">
        <v>0</v>
      </c>
      <c r="AK241">
        <v>0</v>
      </c>
      <c r="AL241">
        <v>0</v>
      </c>
      <c r="AM241">
        <v>0</v>
      </c>
      <c r="AN241" t="s">
        <v>0</v>
      </c>
      <c r="AO241" s="2" t="s">
        <v>357</v>
      </c>
      <c r="AP241">
        <v>0</v>
      </c>
      <c r="AQ241" s="15">
        <v>0</v>
      </c>
      <c r="AR241" s="15">
        <v>0</v>
      </c>
      <c r="AS241" s="15">
        <v>6.1137692716640082</v>
      </c>
      <c r="AT241" s="15">
        <v>8.7285573565552745</v>
      </c>
      <c r="AU241" s="15">
        <v>9.2452350698522761</v>
      </c>
      <c r="AV241" s="15" t="e">
        <v>#REF!</v>
      </c>
      <c r="AW241" t="e">
        <v>#REF!</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row>
    <row r="242" spans="1:72" s="22" customFormat="1" x14ac:dyDescent="0.25">
      <c r="L242" s="49"/>
      <c r="N242" s="23">
        <f>AVERAGE(N240:N241)</f>
        <v>8.75</v>
      </c>
      <c r="P242" s="23">
        <f>AVERAGE(P240:P241)</f>
        <v>6.35</v>
      </c>
      <c r="Q242" s="23"/>
      <c r="R242" s="23">
        <f>AVERAGE(R240:R241)</f>
        <v>6.1999999999999993</v>
      </c>
      <c r="S242" s="23">
        <f>AVERAGE(S240:S241)</f>
        <v>7.2</v>
      </c>
      <c r="T242" s="23"/>
      <c r="U242" s="23"/>
      <c r="V242" s="22">
        <v>9.1</v>
      </c>
      <c r="W242" s="22">
        <v>8.6999999999999993</v>
      </c>
      <c r="AD242" s="3" t="s">
        <v>17</v>
      </c>
      <c r="AE242" s="3" t="s">
        <v>126</v>
      </c>
      <c r="AF242" s="22" t="s">
        <v>73</v>
      </c>
      <c r="AG242" s="22">
        <v>90</v>
      </c>
      <c r="AH242" s="22">
        <v>1200</v>
      </c>
      <c r="AI242" s="22" t="s">
        <v>4</v>
      </c>
      <c r="AJ242" s="22">
        <v>0</v>
      </c>
      <c r="AK242" s="22">
        <v>0</v>
      </c>
      <c r="AL242" s="22">
        <v>0</v>
      </c>
      <c r="AM242" s="22">
        <v>0</v>
      </c>
      <c r="AN242" s="22" t="s">
        <v>0</v>
      </c>
      <c r="AO242" s="24" t="s">
        <v>357</v>
      </c>
      <c r="AP242" s="22">
        <v>0</v>
      </c>
      <c r="AQ242" s="22">
        <v>0</v>
      </c>
      <c r="AR242" s="22">
        <v>0</v>
      </c>
      <c r="AS242" s="22">
        <v>6.9776714513556612</v>
      </c>
      <c r="AT242" s="22">
        <v>9.1584220290864664</v>
      </c>
      <c r="AU242" s="22">
        <v>9.7707808004014307</v>
      </c>
      <c r="AV242" s="22" t="e">
        <v>#REF!</v>
      </c>
      <c r="AW242" s="22" t="e">
        <v>#REF!</v>
      </c>
      <c r="AX242" s="22">
        <v>0</v>
      </c>
      <c r="AY242" s="22">
        <v>0</v>
      </c>
      <c r="AZ242" s="22">
        <v>0</v>
      </c>
      <c r="BA242" s="22">
        <v>0</v>
      </c>
      <c r="BB242" s="22">
        <v>0</v>
      </c>
      <c r="BC242" s="22">
        <v>0</v>
      </c>
      <c r="BD242" s="22">
        <v>0</v>
      </c>
      <c r="BE242" s="22">
        <v>0</v>
      </c>
      <c r="BF242" s="22">
        <v>0</v>
      </c>
      <c r="BG242" s="22">
        <v>0</v>
      </c>
      <c r="BH242" s="22">
        <v>0</v>
      </c>
      <c r="BI242" s="22">
        <v>0</v>
      </c>
      <c r="BJ242" s="22">
        <v>0</v>
      </c>
      <c r="BK242" s="22">
        <v>0</v>
      </c>
      <c r="BL242" s="22">
        <v>0</v>
      </c>
      <c r="BM242" s="22">
        <v>0</v>
      </c>
      <c r="BN242" s="22">
        <v>0</v>
      </c>
      <c r="BO242" s="22">
        <v>0</v>
      </c>
      <c r="BP242" s="22">
        <v>0</v>
      </c>
      <c r="BQ242" s="22">
        <v>0</v>
      </c>
      <c r="BR242" s="22">
        <v>0</v>
      </c>
      <c r="BS242" s="22">
        <v>0</v>
      </c>
      <c r="BT242" s="22">
        <v>0</v>
      </c>
    </row>
    <row r="243" spans="1:72" x14ac:dyDescent="0.25">
      <c r="N243" s="19">
        <f>STDEV(N240:N241)</f>
        <v>7.0710678118655765E-2</v>
      </c>
      <c r="P243" s="19">
        <f>STDEV(P240:P241)</f>
        <v>0.4949747468305834</v>
      </c>
      <c r="Q243" s="19"/>
      <c r="R243" s="19">
        <f>STDEV(R240:R241)</f>
        <v>0.14142135623730964</v>
      </c>
      <c r="S243" s="19">
        <f>STDEV(S240:S241)</f>
        <v>0</v>
      </c>
      <c r="T243" s="19"/>
      <c r="U243" s="19"/>
      <c r="AD243" s="1" t="s">
        <v>17</v>
      </c>
      <c r="AE243" s="1" t="s">
        <v>127</v>
      </c>
      <c r="AF243" t="s">
        <v>73</v>
      </c>
      <c r="AG243">
        <v>90</v>
      </c>
      <c r="AH243">
        <v>1200</v>
      </c>
      <c r="AI243" t="s">
        <v>4</v>
      </c>
      <c r="AJ243">
        <v>0</v>
      </c>
      <c r="AK243">
        <v>0</v>
      </c>
      <c r="AL243">
        <v>0</v>
      </c>
      <c r="AM243">
        <v>0</v>
      </c>
      <c r="AN243" t="s">
        <v>0</v>
      </c>
      <c r="AO243" s="2" t="s">
        <v>357</v>
      </c>
      <c r="AP243">
        <v>0</v>
      </c>
      <c r="AQ243">
        <v>0</v>
      </c>
      <c r="AR243">
        <v>0</v>
      </c>
      <c r="AS243">
        <v>6.9610579479000521</v>
      </c>
      <c r="AT243">
        <v>9.9673705291628352</v>
      </c>
      <c r="AU243">
        <v>10.579729300477799</v>
      </c>
      <c r="AV243" t="e">
        <v>#REF!</v>
      </c>
      <c r="AW243" t="e">
        <v>#REF!</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row>
    <row r="244" spans="1:72" x14ac:dyDescent="0.25">
      <c r="AD244" s="1" t="s">
        <v>17</v>
      </c>
      <c r="AE244" s="1" t="s">
        <v>128</v>
      </c>
      <c r="AF244" t="s">
        <v>73</v>
      </c>
      <c r="AG244">
        <v>90</v>
      </c>
      <c r="AH244">
        <v>1200</v>
      </c>
      <c r="AI244" t="s">
        <v>4</v>
      </c>
      <c r="AJ244">
        <v>0</v>
      </c>
      <c r="AK244">
        <v>0</v>
      </c>
      <c r="AL244">
        <v>0</v>
      </c>
      <c r="AM244">
        <v>0</v>
      </c>
      <c r="AN244" t="s">
        <v>0</v>
      </c>
      <c r="AO244" s="2" t="s">
        <v>357</v>
      </c>
      <c r="AP244">
        <v>0</v>
      </c>
      <c r="AQ244">
        <v>0</v>
      </c>
      <c r="AR244">
        <v>0</v>
      </c>
      <c r="AS244">
        <v>6.2466772993088773</v>
      </c>
      <c r="AT244">
        <v>8.6160488714845016</v>
      </c>
      <c r="AU244">
        <v>9.3432249124210216</v>
      </c>
      <c r="AV244" t="e">
        <v>#REF!</v>
      </c>
      <c r="AW244" t="e">
        <v>#REF!</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row>
    <row r="245" spans="1:72" x14ac:dyDescent="0.25">
      <c r="A245" t="s">
        <v>23</v>
      </c>
      <c r="B245" t="s">
        <v>34</v>
      </c>
      <c r="C245" t="s">
        <v>10</v>
      </c>
      <c r="D245">
        <v>90</v>
      </c>
      <c r="E245">
        <v>10</v>
      </c>
      <c r="F245" t="s">
        <v>4</v>
      </c>
      <c r="G245" t="s">
        <v>28</v>
      </c>
      <c r="H245">
        <v>4</v>
      </c>
      <c r="I245">
        <v>0</v>
      </c>
      <c r="J245">
        <v>0</v>
      </c>
      <c r="K245" t="s">
        <v>41</v>
      </c>
      <c r="L245" s="102" t="s">
        <v>44</v>
      </c>
      <c r="P245">
        <v>6.9</v>
      </c>
      <c r="R245">
        <v>7.3</v>
      </c>
      <c r="S245">
        <v>8.5</v>
      </c>
      <c r="AD245" s="1">
        <v>0</v>
      </c>
      <c r="AE245" s="1">
        <v>0</v>
      </c>
      <c r="AF245">
        <v>0</v>
      </c>
      <c r="AG245">
        <v>0</v>
      </c>
      <c r="AH245">
        <v>0</v>
      </c>
      <c r="AI245">
        <v>0</v>
      </c>
      <c r="AJ245">
        <v>0</v>
      </c>
      <c r="AK245">
        <v>0</v>
      </c>
      <c r="AL245">
        <v>0</v>
      </c>
      <c r="AM245">
        <v>0</v>
      </c>
      <c r="AN245">
        <v>0</v>
      </c>
      <c r="AO245" s="2">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row>
    <row r="246" spans="1:72" x14ac:dyDescent="0.25">
      <c r="P246">
        <v>6.6</v>
      </c>
      <c r="R246">
        <v>7.1</v>
      </c>
      <c r="S246">
        <v>8.1999999999999993</v>
      </c>
      <c r="AD246" s="1">
        <v>0</v>
      </c>
      <c r="AE246" s="1">
        <v>0</v>
      </c>
      <c r="AF246">
        <v>0</v>
      </c>
      <c r="AG246">
        <v>0</v>
      </c>
      <c r="AH246">
        <v>0</v>
      </c>
      <c r="AI246">
        <v>0</v>
      </c>
      <c r="AJ246">
        <v>0</v>
      </c>
      <c r="AK246">
        <v>0</v>
      </c>
      <c r="AL246">
        <v>0</v>
      </c>
      <c r="AM246">
        <v>0</v>
      </c>
      <c r="AN246">
        <v>0</v>
      </c>
      <c r="AO246" s="2">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row>
    <row r="247" spans="1:72" s="22" customFormat="1" x14ac:dyDescent="0.25">
      <c r="L247" s="49"/>
      <c r="P247" s="23">
        <f>AVERAGE(P245:P246)</f>
        <v>6.75</v>
      </c>
      <c r="Q247" s="23"/>
      <c r="R247" s="23">
        <f>AVERAGE(R245:R246)</f>
        <v>7.1999999999999993</v>
      </c>
      <c r="S247" s="23">
        <f>AVERAGE(S245:S246)</f>
        <v>8.35</v>
      </c>
      <c r="T247" s="23"/>
      <c r="U247" s="23"/>
      <c r="AD247" s="3">
        <v>0</v>
      </c>
      <c r="AE247" s="3">
        <v>0</v>
      </c>
      <c r="AF247" s="22">
        <v>0</v>
      </c>
      <c r="AG247" s="22">
        <v>0</v>
      </c>
      <c r="AH247" s="22">
        <v>0</v>
      </c>
      <c r="AI247" s="22">
        <v>0</v>
      </c>
      <c r="AJ247" s="22">
        <v>0</v>
      </c>
      <c r="AK247" s="22">
        <v>0</v>
      </c>
      <c r="AL247" s="22">
        <v>0</v>
      </c>
      <c r="AM247" s="22">
        <v>0</v>
      </c>
      <c r="AN247" s="22">
        <v>0</v>
      </c>
      <c r="AO247" s="24">
        <v>0</v>
      </c>
      <c r="AP247" s="22">
        <v>0</v>
      </c>
      <c r="AQ247" s="22">
        <v>0</v>
      </c>
      <c r="AR247" s="22">
        <v>0</v>
      </c>
      <c r="AS247" s="22">
        <v>0</v>
      </c>
      <c r="AT247" s="22">
        <v>0</v>
      </c>
      <c r="AU247" s="22">
        <v>0</v>
      </c>
      <c r="AV247" s="22">
        <v>0</v>
      </c>
      <c r="AW247" s="22">
        <v>0</v>
      </c>
      <c r="AX247" s="22">
        <v>0</v>
      </c>
      <c r="AY247" s="22">
        <v>0</v>
      </c>
      <c r="AZ247" s="22">
        <v>0</v>
      </c>
      <c r="BA247" s="22">
        <v>0</v>
      </c>
      <c r="BB247" s="22">
        <v>0</v>
      </c>
      <c r="BC247" s="22">
        <v>0</v>
      </c>
      <c r="BD247" s="22">
        <v>0</v>
      </c>
      <c r="BE247" s="22">
        <v>0</v>
      </c>
      <c r="BF247" s="22">
        <v>0</v>
      </c>
      <c r="BG247" s="22">
        <v>0</v>
      </c>
      <c r="BH247" s="22">
        <v>0</v>
      </c>
      <c r="BI247" s="22">
        <v>0</v>
      </c>
      <c r="BJ247" s="22">
        <v>0</v>
      </c>
      <c r="BK247" s="22">
        <v>0</v>
      </c>
      <c r="BL247" s="22">
        <v>0</v>
      </c>
      <c r="BM247" s="22">
        <v>0</v>
      </c>
      <c r="BN247" s="22">
        <v>0</v>
      </c>
      <c r="BO247" s="22">
        <v>0</v>
      </c>
      <c r="BP247" s="22">
        <v>0</v>
      </c>
      <c r="BQ247" s="22">
        <v>0</v>
      </c>
      <c r="BR247" s="22">
        <v>0</v>
      </c>
      <c r="BS247" s="22">
        <v>0</v>
      </c>
      <c r="BT247" s="22">
        <v>0</v>
      </c>
    </row>
    <row r="248" spans="1:72" x14ac:dyDescent="0.25">
      <c r="P248" s="19">
        <f>STDEV(P245:P246)</f>
        <v>0.21213203435596475</v>
      </c>
      <c r="Q248" s="19"/>
      <c r="R248" s="19">
        <f>STDEV(R245:R246)</f>
        <v>0.14142135623730964</v>
      </c>
      <c r="S248" s="19">
        <f>STDEV(S245:S246)</f>
        <v>0.21213203435596475</v>
      </c>
      <c r="T248" s="19"/>
      <c r="U248" s="19"/>
      <c r="AD248" s="1">
        <v>0</v>
      </c>
      <c r="AE248" s="1">
        <v>0</v>
      </c>
      <c r="AF248">
        <v>0</v>
      </c>
      <c r="AG248">
        <v>0</v>
      </c>
      <c r="AH248">
        <v>0</v>
      </c>
      <c r="AI248">
        <v>0</v>
      </c>
      <c r="AJ248">
        <v>0</v>
      </c>
      <c r="AK248">
        <v>0</v>
      </c>
      <c r="AL248">
        <v>0</v>
      </c>
      <c r="AM248">
        <v>0</v>
      </c>
      <c r="AN248">
        <v>0</v>
      </c>
      <c r="AO248" s="2">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row>
    <row r="249" spans="1:72" x14ac:dyDescent="0.25">
      <c r="AD249" s="1">
        <v>0</v>
      </c>
      <c r="AE249" s="1">
        <v>0</v>
      </c>
      <c r="AF249">
        <v>0</v>
      </c>
      <c r="AG249">
        <v>0</v>
      </c>
      <c r="AH249">
        <v>0</v>
      </c>
      <c r="AI249">
        <v>0</v>
      </c>
      <c r="AJ249">
        <v>0</v>
      </c>
      <c r="AK249">
        <v>0</v>
      </c>
      <c r="AL249">
        <v>0</v>
      </c>
      <c r="AM249">
        <v>0</v>
      </c>
      <c r="AN249">
        <v>0</v>
      </c>
      <c r="AO249" s="2">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row>
    <row r="250" spans="1:72" x14ac:dyDescent="0.25">
      <c r="A250" t="s">
        <v>23</v>
      </c>
      <c r="B250" t="s">
        <v>34</v>
      </c>
      <c r="C250" t="s">
        <v>10</v>
      </c>
      <c r="D250">
        <v>90</v>
      </c>
      <c r="E250">
        <v>10</v>
      </c>
      <c r="F250" t="s">
        <v>4</v>
      </c>
      <c r="G250" t="s">
        <v>25</v>
      </c>
      <c r="H250">
        <v>4</v>
      </c>
      <c r="I250">
        <v>0</v>
      </c>
      <c r="J250">
        <v>0</v>
      </c>
      <c r="K250" t="s">
        <v>41</v>
      </c>
      <c r="L250" s="102" t="s">
        <v>45</v>
      </c>
      <c r="N250">
        <v>8.1999999999999993</v>
      </c>
      <c r="P250">
        <v>6.9</v>
      </c>
      <c r="R250">
        <v>6.4</v>
      </c>
      <c r="S250">
        <v>7.9</v>
      </c>
      <c r="AD250" s="1">
        <v>0</v>
      </c>
      <c r="AE250" s="1">
        <v>0</v>
      </c>
      <c r="AF250">
        <v>0</v>
      </c>
      <c r="AG250">
        <v>0</v>
      </c>
      <c r="AH250">
        <v>0</v>
      </c>
      <c r="AI250">
        <v>0</v>
      </c>
      <c r="AJ250">
        <v>0</v>
      </c>
      <c r="AK250">
        <v>0</v>
      </c>
      <c r="AL250">
        <v>0</v>
      </c>
      <c r="AM250">
        <v>0</v>
      </c>
      <c r="AN250">
        <v>0</v>
      </c>
      <c r="AO250" s="2">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row>
    <row r="251" spans="1:72" x14ac:dyDescent="0.25">
      <c r="N251">
        <v>8.1999999999999993</v>
      </c>
      <c r="P251">
        <v>6</v>
      </c>
      <c r="R251">
        <v>6.2</v>
      </c>
      <c r="S251">
        <v>8.1</v>
      </c>
      <c r="AD251" s="1">
        <v>0</v>
      </c>
      <c r="AE251" s="1">
        <v>0</v>
      </c>
      <c r="AF251">
        <v>0</v>
      </c>
      <c r="AG251">
        <v>0</v>
      </c>
      <c r="AH251">
        <v>0</v>
      </c>
      <c r="AI251">
        <v>0</v>
      </c>
      <c r="AJ251">
        <v>0</v>
      </c>
      <c r="AK251">
        <v>0</v>
      </c>
      <c r="AL251">
        <v>0</v>
      </c>
      <c r="AM251">
        <v>0</v>
      </c>
      <c r="AN251">
        <v>0</v>
      </c>
      <c r="AO251" s="2">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row>
    <row r="252" spans="1:72" s="22" customFormat="1" x14ac:dyDescent="0.25">
      <c r="L252" s="49"/>
      <c r="N252" s="23">
        <f>AVERAGE(N250:N251)</f>
        <v>8.1999999999999993</v>
      </c>
      <c r="P252" s="23">
        <f>AVERAGE(P250:P251)</f>
        <v>6.45</v>
      </c>
      <c r="Q252" s="23"/>
      <c r="R252" s="23">
        <f>AVERAGE(R250:R251)</f>
        <v>6.3000000000000007</v>
      </c>
      <c r="S252" s="23">
        <f>AVERAGE(S250:S251)</f>
        <v>8</v>
      </c>
      <c r="T252" s="23"/>
      <c r="U252" s="23"/>
      <c r="V252" s="22">
        <v>9.4</v>
      </c>
      <c r="W252" s="22">
        <v>9.5</v>
      </c>
      <c r="AD252" s="3">
        <v>0</v>
      </c>
      <c r="AE252" s="3">
        <v>0</v>
      </c>
      <c r="AF252" s="22">
        <v>0</v>
      </c>
      <c r="AG252" s="22">
        <v>0</v>
      </c>
      <c r="AH252" s="22">
        <v>0</v>
      </c>
      <c r="AI252" s="22">
        <v>0</v>
      </c>
      <c r="AJ252" s="22">
        <v>0</v>
      </c>
      <c r="AK252" s="22">
        <v>0</v>
      </c>
      <c r="AL252" s="22">
        <v>0</v>
      </c>
      <c r="AM252" s="22">
        <v>0</v>
      </c>
      <c r="AN252" s="22">
        <v>0</v>
      </c>
      <c r="AO252" s="24">
        <v>0</v>
      </c>
      <c r="AP252" s="22">
        <v>0</v>
      </c>
      <c r="AQ252" s="22">
        <v>0</v>
      </c>
      <c r="AR252" s="22">
        <v>0</v>
      </c>
      <c r="AS252" s="22">
        <v>0</v>
      </c>
      <c r="AT252" s="22">
        <v>0</v>
      </c>
      <c r="AU252" s="22">
        <v>0</v>
      </c>
      <c r="AV252" s="22">
        <v>0</v>
      </c>
      <c r="AW252" s="22">
        <v>0</v>
      </c>
      <c r="AX252" s="22">
        <v>0</v>
      </c>
      <c r="AY252" s="22">
        <v>0</v>
      </c>
      <c r="AZ252" s="22">
        <v>0</v>
      </c>
      <c r="BA252" s="22">
        <v>0</v>
      </c>
      <c r="BB252" s="22">
        <v>0</v>
      </c>
      <c r="BC252" s="22">
        <v>0</v>
      </c>
      <c r="BD252" s="22">
        <v>0</v>
      </c>
      <c r="BE252" s="22">
        <v>0</v>
      </c>
      <c r="BF252" s="22">
        <v>0</v>
      </c>
      <c r="BG252" s="22">
        <v>0</v>
      </c>
      <c r="BH252" s="22">
        <v>0</v>
      </c>
      <c r="BI252" s="22">
        <v>0</v>
      </c>
      <c r="BJ252" s="22">
        <v>0</v>
      </c>
      <c r="BK252" s="22">
        <v>0</v>
      </c>
      <c r="BL252" s="22">
        <v>0</v>
      </c>
      <c r="BM252" s="22">
        <v>0</v>
      </c>
      <c r="BN252" s="22">
        <v>0</v>
      </c>
      <c r="BO252" s="22">
        <v>0</v>
      </c>
      <c r="BP252" s="22">
        <v>0</v>
      </c>
      <c r="BQ252" s="22">
        <v>0</v>
      </c>
      <c r="BR252" s="22">
        <v>0</v>
      </c>
      <c r="BS252" s="22">
        <v>0</v>
      </c>
      <c r="BT252" s="22">
        <v>0</v>
      </c>
    </row>
    <row r="253" spans="1:72" s="25" customFormat="1" x14ac:dyDescent="0.25">
      <c r="L253" s="48"/>
      <c r="N253" s="19">
        <f>STDEV(N250:N251)</f>
        <v>0</v>
      </c>
      <c r="P253" s="19">
        <f>STDEV(P250:P251)</f>
        <v>0.63639610306789296</v>
      </c>
      <c r="Q253" s="19"/>
      <c r="R253" s="19">
        <f>STDEV(R250:R251)</f>
        <v>0.14142135623730964</v>
      </c>
      <c r="S253" s="19">
        <f>STDEV(S250:S251)</f>
        <v>0.141421356237309</v>
      </c>
      <c r="T253" s="19"/>
      <c r="U253" s="19"/>
      <c r="AD253" s="26">
        <v>0</v>
      </c>
      <c r="AE253" s="26">
        <v>0</v>
      </c>
      <c r="AF253" s="25">
        <v>0</v>
      </c>
      <c r="AG253" s="25">
        <v>0</v>
      </c>
      <c r="AH253" s="25">
        <v>0</v>
      </c>
      <c r="AI253" s="25">
        <v>0</v>
      </c>
      <c r="AJ253" s="25">
        <v>0</v>
      </c>
      <c r="AK253" s="25">
        <v>0</v>
      </c>
      <c r="AL253" s="25">
        <v>0</v>
      </c>
      <c r="AM253" s="25">
        <v>0</v>
      </c>
      <c r="AN253" s="25">
        <v>0</v>
      </c>
      <c r="AO253" s="2">
        <v>0</v>
      </c>
      <c r="AP253" s="25">
        <v>0</v>
      </c>
      <c r="AQ253" s="25">
        <v>0</v>
      </c>
      <c r="AR253" s="25">
        <v>0</v>
      </c>
      <c r="AS253" s="25">
        <v>0</v>
      </c>
      <c r="AT253" s="25">
        <v>0</v>
      </c>
      <c r="AU253" s="25">
        <v>0</v>
      </c>
      <c r="AV253" s="25">
        <v>0</v>
      </c>
      <c r="AW253" s="25">
        <v>0</v>
      </c>
      <c r="AX253" s="25">
        <v>0</v>
      </c>
      <c r="AY253" s="25">
        <v>0</v>
      </c>
      <c r="AZ253" s="25">
        <v>0</v>
      </c>
      <c r="BA253" s="25">
        <v>0</v>
      </c>
      <c r="BB253" s="25">
        <v>0</v>
      </c>
      <c r="BC253" s="25">
        <v>0</v>
      </c>
      <c r="BD253" s="25">
        <v>0</v>
      </c>
      <c r="BE253" s="25">
        <v>0</v>
      </c>
      <c r="BF253" s="25">
        <v>0</v>
      </c>
      <c r="BG253" s="25">
        <v>0</v>
      </c>
      <c r="BH253" s="25">
        <v>0</v>
      </c>
      <c r="BI253" s="25">
        <v>0</v>
      </c>
      <c r="BJ253" s="25">
        <v>0</v>
      </c>
      <c r="BK253" s="25">
        <v>0</v>
      </c>
      <c r="BL253" s="25">
        <v>0</v>
      </c>
      <c r="BM253" s="25">
        <v>0</v>
      </c>
      <c r="BN253" s="25">
        <v>0</v>
      </c>
      <c r="BO253" s="25">
        <v>0</v>
      </c>
      <c r="BP253" s="25">
        <v>0</v>
      </c>
      <c r="BQ253" s="25">
        <v>0</v>
      </c>
      <c r="BR253" s="25">
        <v>0</v>
      </c>
      <c r="BS253" s="25">
        <v>0</v>
      </c>
      <c r="BT253" s="25">
        <v>0</v>
      </c>
    </row>
    <row r="254" spans="1:72" x14ac:dyDescent="0.25">
      <c r="AD254" s="1">
        <v>0</v>
      </c>
      <c r="AE254" s="1">
        <v>0</v>
      </c>
      <c r="AF254">
        <v>0</v>
      </c>
      <c r="AG254">
        <v>0</v>
      </c>
      <c r="AH254">
        <v>0</v>
      </c>
      <c r="AI254">
        <v>0</v>
      </c>
      <c r="AJ254">
        <v>0</v>
      </c>
      <c r="AK254">
        <v>0</v>
      </c>
      <c r="AL254">
        <v>0</v>
      </c>
      <c r="AM254">
        <v>0</v>
      </c>
      <c r="AN254">
        <v>0</v>
      </c>
      <c r="AO254" s="2">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row>
    <row r="255" spans="1:72" x14ac:dyDescent="0.25">
      <c r="A255" t="str">
        <f>A12</f>
        <v>87-01</v>
      </c>
      <c r="B255" t="str">
        <f t="shared" ref="B255:L255" si="4">B12</f>
        <v>p4:19</v>
      </c>
      <c r="C255" t="str">
        <f t="shared" si="4"/>
        <v>ABS118</v>
      </c>
      <c r="D255">
        <f t="shared" si="4"/>
        <v>90</v>
      </c>
      <c r="E255">
        <f t="shared" si="4"/>
        <v>10</v>
      </c>
      <c r="F255" t="str">
        <f t="shared" si="4"/>
        <v>A</v>
      </c>
      <c r="G255" t="str">
        <f t="shared" si="4"/>
        <v>mgn*</v>
      </c>
      <c r="H255">
        <f t="shared" si="4"/>
        <v>40</v>
      </c>
      <c r="I255">
        <f t="shared" si="4"/>
        <v>0</v>
      </c>
      <c r="J255">
        <f t="shared" si="4"/>
        <v>0</v>
      </c>
      <c r="K255" t="str">
        <f t="shared" si="4"/>
        <v>pH</v>
      </c>
      <c r="L255" s="102" t="str">
        <f t="shared" si="4"/>
        <v>ABS118-90-10-A-mgn*40--pH</v>
      </c>
      <c r="P255">
        <v>8.5</v>
      </c>
      <c r="R255">
        <v>8.5</v>
      </c>
      <c r="S255">
        <v>8.8000000000000007</v>
      </c>
      <c r="AD255" s="1"/>
      <c r="AE255" s="1"/>
      <c r="AO255" s="2"/>
    </row>
    <row r="256" spans="1:72" x14ac:dyDescent="0.25">
      <c r="P256">
        <v>8.4</v>
      </c>
      <c r="R256">
        <v>8.4</v>
      </c>
      <c r="S256">
        <v>8.8000000000000007</v>
      </c>
      <c r="AD256" s="1"/>
      <c r="AE256" s="1"/>
      <c r="AO256" s="2"/>
    </row>
    <row r="257" spans="1:72" x14ac:dyDescent="0.25">
      <c r="P257" s="23">
        <f>AVERAGE(P255:P256)</f>
        <v>8.4499999999999993</v>
      </c>
      <c r="Q257" s="23"/>
      <c r="R257" s="23">
        <f>AVERAGE(R255:R256)</f>
        <v>8.4499999999999993</v>
      </c>
      <c r="S257" s="23">
        <f>AVERAGE(S255:S256)</f>
        <v>8.8000000000000007</v>
      </c>
      <c r="T257" s="23"/>
      <c r="U257" s="23"/>
      <c r="AD257" s="1"/>
      <c r="AE257" s="1"/>
      <c r="AO257" s="2"/>
    </row>
    <row r="258" spans="1:72" x14ac:dyDescent="0.25">
      <c r="P258" s="19">
        <f>STDEV(P255:P256)</f>
        <v>7.0710678118654502E-2</v>
      </c>
      <c r="Q258" s="19"/>
      <c r="R258" s="19">
        <f>STDEV(R255:R256)</f>
        <v>7.0710678118654502E-2</v>
      </c>
      <c r="S258" s="19">
        <f>STDEV(S255:S256)</f>
        <v>0</v>
      </c>
      <c r="T258" s="19"/>
      <c r="U258" s="19"/>
      <c r="AD258" s="1"/>
      <c r="AE258" s="1"/>
      <c r="AO258" s="2"/>
    </row>
    <row r="259" spans="1:72" x14ac:dyDescent="0.25">
      <c r="AD259" s="1"/>
      <c r="AE259" s="1"/>
      <c r="AO259" s="2"/>
    </row>
    <row r="260" spans="1:72" x14ac:dyDescent="0.25">
      <c r="A260" t="s">
        <v>23</v>
      </c>
      <c r="B260" t="s">
        <v>34</v>
      </c>
      <c r="C260" t="s">
        <v>10</v>
      </c>
      <c r="D260">
        <v>90</v>
      </c>
      <c r="E260">
        <v>10</v>
      </c>
      <c r="F260" t="s">
        <v>4</v>
      </c>
      <c r="G260" t="s">
        <v>25</v>
      </c>
      <c r="H260">
        <v>40</v>
      </c>
      <c r="I260">
        <v>0</v>
      </c>
      <c r="J260">
        <v>0</v>
      </c>
      <c r="K260" t="s">
        <v>41</v>
      </c>
      <c r="L260" s="102" t="s">
        <v>46</v>
      </c>
      <c r="N260">
        <v>5</v>
      </c>
      <c r="P260">
        <v>4.8</v>
      </c>
      <c r="R260">
        <v>4.5999999999999996</v>
      </c>
      <c r="S260">
        <v>4.9000000000000004</v>
      </c>
      <c r="V260">
        <v>6.2</v>
      </c>
      <c r="W260">
        <v>5.9</v>
      </c>
      <c r="AD260" s="1">
        <v>0</v>
      </c>
      <c r="AE260" s="1">
        <v>0</v>
      </c>
      <c r="AF260">
        <v>0</v>
      </c>
      <c r="AG260">
        <v>0</v>
      </c>
      <c r="AH260">
        <v>0</v>
      </c>
      <c r="AI260">
        <v>0</v>
      </c>
      <c r="AJ260">
        <v>0</v>
      </c>
      <c r="AK260">
        <v>0</v>
      </c>
      <c r="AL260">
        <v>0</v>
      </c>
      <c r="AM260">
        <v>0</v>
      </c>
      <c r="AN260">
        <v>0</v>
      </c>
      <c r="AO260" s="2">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row>
    <row r="261" spans="1:72" x14ac:dyDescent="0.25">
      <c r="N261">
        <v>4.8</v>
      </c>
      <c r="P261">
        <v>4.8</v>
      </c>
      <c r="R261">
        <v>5</v>
      </c>
      <c r="S261">
        <v>4.9000000000000004</v>
      </c>
      <c r="AD261" s="1">
        <v>0</v>
      </c>
      <c r="AE261" s="1">
        <v>0</v>
      </c>
      <c r="AF261">
        <v>0</v>
      </c>
      <c r="AG261">
        <v>0</v>
      </c>
      <c r="AH261">
        <v>0</v>
      </c>
      <c r="AI261">
        <v>0</v>
      </c>
      <c r="AJ261">
        <v>0</v>
      </c>
      <c r="AK261">
        <v>0</v>
      </c>
      <c r="AL261">
        <v>0</v>
      </c>
      <c r="AM261">
        <v>0</v>
      </c>
      <c r="AN261">
        <v>0</v>
      </c>
      <c r="AO261" s="2">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row>
    <row r="262" spans="1:72" x14ac:dyDescent="0.25">
      <c r="P262">
        <v>5.3</v>
      </c>
      <c r="AD262" s="1">
        <v>0</v>
      </c>
      <c r="AE262" s="1">
        <v>0</v>
      </c>
      <c r="AF262">
        <v>0</v>
      </c>
      <c r="AG262">
        <v>0</v>
      </c>
      <c r="AH262">
        <v>0</v>
      </c>
      <c r="AI262">
        <v>0</v>
      </c>
      <c r="AJ262">
        <v>0</v>
      </c>
      <c r="AK262">
        <v>0</v>
      </c>
      <c r="AL262">
        <v>0</v>
      </c>
      <c r="AM262">
        <v>0</v>
      </c>
      <c r="AN262">
        <v>0</v>
      </c>
      <c r="AO262" s="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row>
    <row r="263" spans="1:72" x14ac:dyDescent="0.25">
      <c r="P263">
        <v>5.0999999999999996</v>
      </c>
      <c r="AD263" s="1" t="e">
        <v>#REF!</v>
      </c>
      <c r="AE263" s="1" t="e">
        <v>#REF!</v>
      </c>
      <c r="AF263" t="e">
        <v>#REF!</v>
      </c>
      <c r="AG263" t="e">
        <v>#REF!</v>
      </c>
      <c r="AH263" t="e">
        <v>#REF!</v>
      </c>
      <c r="AI263" t="e">
        <v>#REF!</v>
      </c>
      <c r="AJ263" t="e">
        <v>#REF!</v>
      </c>
      <c r="AK263" t="e">
        <v>#REF!</v>
      </c>
      <c r="AL263" t="e">
        <v>#REF!</v>
      </c>
      <c r="AM263" t="e">
        <v>#REF!</v>
      </c>
      <c r="AN263" t="e">
        <v>#REF!</v>
      </c>
      <c r="AO263" s="2" t="e">
        <v>#REF!</v>
      </c>
      <c r="AP263" t="e">
        <v>#REF!</v>
      </c>
      <c r="AQ263" t="e">
        <v>#REF!</v>
      </c>
      <c r="AR263" t="e">
        <v>#REF!</v>
      </c>
      <c r="AS263" t="e">
        <v>#REF!</v>
      </c>
      <c r="AT263" t="e">
        <v>#REF!</v>
      </c>
      <c r="AU263" t="e">
        <v>#REF!</v>
      </c>
      <c r="AV263" t="e">
        <v>#REF!</v>
      </c>
      <c r="AW263" t="e">
        <v>#REF!</v>
      </c>
      <c r="AX263" t="e">
        <v>#REF!</v>
      </c>
      <c r="AY263" t="e">
        <v>#REF!</v>
      </c>
      <c r="AZ263" t="e">
        <v>#REF!</v>
      </c>
      <c r="BA263" t="e">
        <v>#REF!</v>
      </c>
      <c r="BB263" t="e">
        <v>#REF!</v>
      </c>
      <c r="BC263" t="e">
        <v>#REF!</v>
      </c>
      <c r="BD263" t="e">
        <v>#REF!</v>
      </c>
      <c r="BE263" t="e">
        <v>#REF!</v>
      </c>
      <c r="BF263" t="e">
        <v>#REF!</v>
      </c>
      <c r="BG263" t="e">
        <v>#REF!</v>
      </c>
      <c r="BH263" t="e">
        <v>#REF!</v>
      </c>
      <c r="BI263" t="e">
        <v>#REF!</v>
      </c>
      <c r="BJ263" t="e">
        <v>#REF!</v>
      </c>
      <c r="BK263" t="e">
        <v>#REF!</v>
      </c>
      <c r="BL263" t="e">
        <v>#REF!</v>
      </c>
      <c r="BM263" t="e">
        <v>#REF!</v>
      </c>
      <c r="BN263" t="e">
        <v>#REF!</v>
      </c>
      <c r="BO263" t="e">
        <v>#REF!</v>
      </c>
      <c r="BP263" t="e">
        <v>#REF!</v>
      </c>
      <c r="BQ263" t="e">
        <v>#REF!</v>
      </c>
      <c r="BR263" t="e">
        <v>#REF!</v>
      </c>
      <c r="BS263" t="e">
        <v>#REF!</v>
      </c>
      <c r="BT263" t="e">
        <v>#REF!</v>
      </c>
    </row>
    <row r="264" spans="1:72" s="22" customFormat="1" x14ac:dyDescent="0.25">
      <c r="L264" s="49"/>
      <c r="N264" s="23">
        <f>AVERAGE(N260:N261)</f>
        <v>4.9000000000000004</v>
      </c>
      <c r="P264" s="23">
        <f>AVERAGE(P260:P263)</f>
        <v>5</v>
      </c>
      <c r="Q264" s="23"/>
      <c r="R264" s="23">
        <f>AVERAGE(R260:R261)</f>
        <v>4.8</v>
      </c>
      <c r="S264" s="23">
        <f>AVERAGE(S260:S261)</f>
        <v>4.9000000000000004</v>
      </c>
      <c r="T264" s="23"/>
      <c r="U264" s="23"/>
      <c r="V264" s="22">
        <f>V260</f>
        <v>6.2</v>
      </c>
      <c r="W264" s="22">
        <f>W260</f>
        <v>5.9</v>
      </c>
      <c r="AD264" s="3">
        <v>0</v>
      </c>
      <c r="AE264" s="3">
        <v>0</v>
      </c>
      <c r="AF264" s="22">
        <v>0</v>
      </c>
      <c r="AG264" s="22">
        <v>0</v>
      </c>
      <c r="AH264" s="22">
        <v>0</v>
      </c>
      <c r="AI264" s="22">
        <v>0</v>
      </c>
      <c r="AJ264" s="22">
        <v>0</v>
      </c>
      <c r="AK264" s="22">
        <v>0</v>
      </c>
      <c r="AL264" s="22">
        <v>0</v>
      </c>
      <c r="AM264" s="22">
        <v>0</v>
      </c>
      <c r="AN264" s="22">
        <v>0</v>
      </c>
      <c r="AO264" s="24">
        <v>0</v>
      </c>
      <c r="AP264" s="22">
        <v>0</v>
      </c>
      <c r="AQ264" s="22">
        <v>0</v>
      </c>
      <c r="AR264" s="22">
        <v>0</v>
      </c>
      <c r="AS264" s="22">
        <v>0</v>
      </c>
      <c r="AT264" s="22">
        <v>0</v>
      </c>
      <c r="AU264" s="22">
        <v>0</v>
      </c>
      <c r="AV264" s="22">
        <v>0</v>
      </c>
      <c r="AW264" s="22">
        <v>0</v>
      </c>
      <c r="AX264" s="22">
        <v>0</v>
      </c>
      <c r="AY264" s="22">
        <v>0</v>
      </c>
      <c r="AZ264" s="22">
        <v>0</v>
      </c>
      <c r="BA264" s="22">
        <v>0</v>
      </c>
      <c r="BB264" s="22">
        <v>0</v>
      </c>
      <c r="BC264" s="22">
        <v>0</v>
      </c>
      <c r="BD264" s="22">
        <v>0</v>
      </c>
      <c r="BE264" s="22">
        <v>0</v>
      </c>
      <c r="BF264" s="22">
        <v>0</v>
      </c>
      <c r="BG264" s="22">
        <v>0</v>
      </c>
      <c r="BH264" s="22">
        <v>0</v>
      </c>
      <c r="BI264" s="22">
        <v>0</v>
      </c>
      <c r="BJ264" s="22">
        <v>0</v>
      </c>
      <c r="BK264" s="22">
        <v>0</v>
      </c>
      <c r="BL264" s="22">
        <v>0</v>
      </c>
      <c r="BM264" s="22">
        <v>0</v>
      </c>
      <c r="BN264" s="22">
        <v>0</v>
      </c>
      <c r="BO264" s="22">
        <v>0</v>
      </c>
      <c r="BP264" s="22">
        <v>0</v>
      </c>
      <c r="BQ264" s="22">
        <v>0</v>
      </c>
      <c r="BR264" s="22">
        <v>0</v>
      </c>
      <c r="BS264" s="22">
        <v>0</v>
      </c>
      <c r="BT264" s="22">
        <v>0</v>
      </c>
    </row>
    <row r="265" spans="1:72" x14ac:dyDescent="0.25">
      <c r="N265" s="19">
        <f>STDEV(N260:N261)</f>
        <v>0.14142135623730964</v>
      </c>
      <c r="P265" s="19">
        <f>STDEV(P260:P263)</f>
        <v>0.2449489742783178</v>
      </c>
      <c r="Q265" s="19"/>
      <c r="R265" s="19">
        <f>STDEV(R260:R261)</f>
        <v>0.28284271247461928</v>
      </c>
      <c r="S265" s="19">
        <f>STDEV(S260:S261)</f>
        <v>0</v>
      </c>
      <c r="T265" s="19"/>
      <c r="U265" s="19"/>
      <c r="AD265" s="1">
        <v>0</v>
      </c>
      <c r="AE265" s="1">
        <v>0</v>
      </c>
      <c r="AF265">
        <v>0</v>
      </c>
      <c r="AG265">
        <v>0</v>
      </c>
      <c r="AH265">
        <v>0</v>
      </c>
      <c r="AI265">
        <v>0</v>
      </c>
      <c r="AJ265">
        <v>0</v>
      </c>
      <c r="AK265">
        <v>0</v>
      </c>
      <c r="AL265">
        <v>0</v>
      </c>
      <c r="AM265">
        <v>0</v>
      </c>
      <c r="AN265">
        <v>0</v>
      </c>
      <c r="AO265" s="2">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row>
    <row r="266" spans="1:72" x14ac:dyDescent="0.25">
      <c r="AD266" s="1" t="e">
        <v>#REF!</v>
      </c>
      <c r="AE266" s="1" t="e">
        <v>#REF!</v>
      </c>
      <c r="AF266" t="e">
        <v>#REF!</v>
      </c>
      <c r="AG266" t="e">
        <v>#REF!</v>
      </c>
      <c r="AH266" t="e">
        <v>#REF!</v>
      </c>
      <c r="AI266" t="e">
        <v>#REF!</v>
      </c>
      <c r="AJ266" t="e">
        <v>#REF!</v>
      </c>
      <c r="AK266" t="e">
        <v>#REF!</v>
      </c>
      <c r="AL266" t="e">
        <v>#REF!</v>
      </c>
      <c r="AM266" t="e">
        <v>#REF!</v>
      </c>
      <c r="AN266" t="e">
        <v>#REF!</v>
      </c>
      <c r="AO266" s="2" t="e">
        <v>#REF!</v>
      </c>
      <c r="AP266" t="e">
        <v>#REF!</v>
      </c>
      <c r="AQ266" t="e">
        <v>#REF!</v>
      </c>
      <c r="AR266" t="e">
        <v>#REF!</v>
      </c>
      <c r="AS266" t="e">
        <v>#REF!</v>
      </c>
      <c r="AT266" t="e">
        <v>#REF!</v>
      </c>
      <c r="AU266" t="e">
        <v>#REF!</v>
      </c>
      <c r="AV266" t="e">
        <v>#REF!</v>
      </c>
      <c r="AW266" t="e">
        <v>#REF!</v>
      </c>
      <c r="AX266" t="e">
        <v>#REF!</v>
      </c>
      <c r="AY266" t="e">
        <v>#REF!</v>
      </c>
      <c r="AZ266" t="e">
        <v>#REF!</v>
      </c>
      <c r="BA266" t="e">
        <v>#REF!</v>
      </c>
      <c r="BB266" t="e">
        <v>#REF!</v>
      </c>
      <c r="BC266" t="e">
        <v>#REF!</v>
      </c>
      <c r="BD266" t="e">
        <v>#REF!</v>
      </c>
      <c r="BE266" t="e">
        <v>#REF!</v>
      </c>
      <c r="BF266" t="e">
        <v>#REF!</v>
      </c>
      <c r="BG266" t="e">
        <v>#REF!</v>
      </c>
      <c r="BH266" t="e">
        <v>#REF!</v>
      </c>
      <c r="BI266" t="e">
        <v>#REF!</v>
      </c>
      <c r="BJ266" t="e">
        <v>#REF!</v>
      </c>
      <c r="BK266" t="e">
        <v>#REF!</v>
      </c>
      <c r="BL266" t="e">
        <v>#REF!</v>
      </c>
      <c r="BM266" t="e">
        <v>#REF!</v>
      </c>
      <c r="BN266" t="e">
        <v>#REF!</v>
      </c>
      <c r="BO266" t="e">
        <v>#REF!</v>
      </c>
      <c r="BP266" t="e">
        <v>#REF!</v>
      </c>
      <c r="BQ266" t="e">
        <v>#REF!</v>
      </c>
      <c r="BR266" t="e">
        <v>#REF!</v>
      </c>
      <c r="BS266" t="e">
        <v>#REF!</v>
      </c>
      <c r="BT266" t="e">
        <v>#REF!</v>
      </c>
    </row>
    <row r="267" spans="1:72" x14ac:dyDescent="0.25">
      <c r="A267" t="s">
        <v>23</v>
      </c>
      <c r="B267" t="s">
        <v>34</v>
      </c>
      <c r="C267" t="s">
        <v>10</v>
      </c>
      <c r="D267">
        <v>90</v>
      </c>
      <c r="E267">
        <v>10</v>
      </c>
      <c r="F267" t="s">
        <v>4</v>
      </c>
      <c r="G267" t="s">
        <v>26</v>
      </c>
      <c r="H267">
        <v>40</v>
      </c>
      <c r="I267">
        <v>0</v>
      </c>
      <c r="J267">
        <v>0</v>
      </c>
      <c r="K267" t="s">
        <v>41</v>
      </c>
      <c r="L267" s="102" t="s">
        <v>47</v>
      </c>
      <c r="N267">
        <v>7.3</v>
      </c>
      <c r="P267">
        <v>7.5</v>
      </c>
      <c r="R267">
        <v>7.7</v>
      </c>
      <c r="S267">
        <v>8</v>
      </c>
      <c r="V267">
        <v>9.3000000000000007</v>
      </c>
      <c r="W267">
        <v>8.8000000000000007</v>
      </c>
      <c r="AD267" s="1" t="e">
        <v>#REF!</v>
      </c>
      <c r="AE267" s="1" t="e">
        <v>#REF!</v>
      </c>
      <c r="AF267" t="e">
        <v>#REF!</v>
      </c>
      <c r="AG267" t="e">
        <v>#REF!</v>
      </c>
      <c r="AH267" t="e">
        <v>#REF!</v>
      </c>
      <c r="AI267" t="e">
        <v>#REF!</v>
      </c>
      <c r="AJ267" t="e">
        <v>#REF!</v>
      </c>
      <c r="AK267" t="e">
        <v>#REF!</v>
      </c>
      <c r="AL267" t="e">
        <v>#REF!</v>
      </c>
      <c r="AM267" t="e">
        <v>#REF!</v>
      </c>
      <c r="AN267" t="e">
        <v>#REF!</v>
      </c>
      <c r="AO267" s="2" t="e">
        <v>#REF!</v>
      </c>
      <c r="AP267" t="e">
        <v>#REF!</v>
      </c>
      <c r="AQ267" t="e">
        <v>#REF!</v>
      </c>
      <c r="AR267" t="e">
        <v>#REF!</v>
      </c>
      <c r="AS267" t="e">
        <v>#REF!</v>
      </c>
      <c r="AT267" t="e">
        <v>#REF!</v>
      </c>
      <c r="AU267" t="e">
        <v>#REF!</v>
      </c>
      <c r="AV267" t="e">
        <v>#REF!</v>
      </c>
      <c r="AW267" t="e">
        <v>#REF!</v>
      </c>
      <c r="AX267" t="e">
        <v>#REF!</v>
      </c>
      <c r="AY267" t="e">
        <v>#REF!</v>
      </c>
      <c r="AZ267" t="e">
        <v>#REF!</v>
      </c>
      <c r="BA267" t="e">
        <v>#REF!</v>
      </c>
      <c r="BB267" t="e">
        <v>#REF!</v>
      </c>
      <c r="BC267" t="e">
        <v>#REF!</v>
      </c>
      <c r="BD267" t="e">
        <v>#REF!</v>
      </c>
      <c r="BE267" t="e">
        <v>#REF!</v>
      </c>
      <c r="BF267" t="e">
        <v>#REF!</v>
      </c>
      <c r="BG267" t="e">
        <v>#REF!</v>
      </c>
      <c r="BH267" t="e">
        <v>#REF!</v>
      </c>
      <c r="BI267" t="e">
        <v>#REF!</v>
      </c>
      <c r="BJ267" t="e">
        <v>#REF!</v>
      </c>
      <c r="BK267" t="e">
        <v>#REF!</v>
      </c>
      <c r="BL267" t="e">
        <v>#REF!</v>
      </c>
      <c r="BM267" t="e">
        <v>#REF!</v>
      </c>
      <c r="BN267" t="e">
        <v>#REF!</v>
      </c>
      <c r="BO267" t="e">
        <v>#REF!</v>
      </c>
      <c r="BP267" t="e">
        <v>#REF!</v>
      </c>
      <c r="BQ267" t="e">
        <v>#REF!</v>
      </c>
      <c r="BR267" t="e">
        <v>#REF!</v>
      </c>
      <c r="BS267" t="e">
        <v>#REF!</v>
      </c>
      <c r="BT267" t="e">
        <v>#REF!</v>
      </c>
    </row>
    <row r="268" spans="1:72" x14ac:dyDescent="0.25">
      <c r="N268">
        <v>7.3</v>
      </c>
      <c r="P268">
        <v>7.9</v>
      </c>
      <c r="R268">
        <v>7.6</v>
      </c>
      <c r="S268">
        <v>7.9</v>
      </c>
      <c r="AD268" s="1">
        <v>0</v>
      </c>
      <c r="AE268" s="1">
        <v>0</v>
      </c>
      <c r="AF268">
        <v>0</v>
      </c>
      <c r="AG268">
        <v>0</v>
      </c>
      <c r="AH268">
        <v>0</v>
      </c>
      <c r="AI268">
        <v>0</v>
      </c>
      <c r="AJ268">
        <v>0</v>
      </c>
      <c r="AK268">
        <v>0</v>
      </c>
      <c r="AL268">
        <v>0</v>
      </c>
      <c r="AM268">
        <v>0</v>
      </c>
      <c r="AN268">
        <v>0</v>
      </c>
      <c r="AO268" s="2">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row>
    <row r="269" spans="1:72" s="22" customFormat="1" x14ac:dyDescent="0.25">
      <c r="L269" s="49"/>
      <c r="N269" s="23">
        <f>AVERAGE(N267:N268)</f>
        <v>7.3</v>
      </c>
      <c r="P269" s="23">
        <f>AVERAGE(P267:P268)</f>
        <v>7.7</v>
      </c>
      <c r="Q269" s="23"/>
      <c r="R269" s="23">
        <f>AVERAGE(R267:R268)</f>
        <v>7.65</v>
      </c>
      <c r="S269" s="23">
        <f>AVERAGE(S267:S268)</f>
        <v>7.95</v>
      </c>
      <c r="T269" s="23"/>
      <c r="U269" s="23"/>
      <c r="V269" s="22">
        <f>V267</f>
        <v>9.3000000000000007</v>
      </c>
      <c r="W269" s="22">
        <f>W267</f>
        <v>8.8000000000000007</v>
      </c>
      <c r="AD269" s="3" t="e">
        <v>#REF!</v>
      </c>
      <c r="AE269" s="3" t="e">
        <v>#REF!</v>
      </c>
      <c r="AF269" s="22" t="e">
        <v>#REF!</v>
      </c>
      <c r="AG269" s="22" t="e">
        <v>#REF!</v>
      </c>
      <c r="AH269" s="22" t="e">
        <v>#REF!</v>
      </c>
      <c r="AI269" s="22" t="e">
        <v>#REF!</v>
      </c>
      <c r="AJ269" s="22" t="e">
        <v>#REF!</v>
      </c>
      <c r="AK269" s="22" t="e">
        <v>#REF!</v>
      </c>
      <c r="AL269" s="22" t="e">
        <v>#REF!</v>
      </c>
      <c r="AM269" s="22" t="e">
        <v>#REF!</v>
      </c>
      <c r="AN269" s="22" t="e">
        <v>#REF!</v>
      </c>
      <c r="AO269" s="24" t="e">
        <v>#REF!</v>
      </c>
      <c r="AP269" s="22" t="e">
        <v>#REF!</v>
      </c>
      <c r="AQ269" s="22" t="e">
        <v>#REF!</v>
      </c>
      <c r="AR269" s="22" t="e">
        <v>#REF!</v>
      </c>
      <c r="AS269" s="22" t="e">
        <v>#REF!</v>
      </c>
      <c r="AT269" s="22" t="e">
        <v>#REF!</v>
      </c>
      <c r="AU269" s="22" t="e">
        <v>#REF!</v>
      </c>
      <c r="AV269" s="22" t="e">
        <v>#REF!</v>
      </c>
      <c r="AW269" s="22" t="e">
        <v>#REF!</v>
      </c>
      <c r="AX269" s="22" t="e">
        <v>#REF!</v>
      </c>
      <c r="AY269" s="22" t="e">
        <v>#REF!</v>
      </c>
      <c r="AZ269" s="22" t="e">
        <v>#REF!</v>
      </c>
      <c r="BA269" s="22" t="e">
        <v>#REF!</v>
      </c>
      <c r="BB269" s="22" t="e">
        <v>#REF!</v>
      </c>
      <c r="BC269" s="22" t="e">
        <v>#REF!</v>
      </c>
      <c r="BD269" s="22" t="e">
        <v>#REF!</v>
      </c>
      <c r="BE269" s="22" t="e">
        <v>#REF!</v>
      </c>
      <c r="BF269" s="22" t="e">
        <v>#REF!</v>
      </c>
      <c r="BG269" s="22" t="e">
        <v>#REF!</v>
      </c>
      <c r="BH269" s="22" t="e">
        <v>#REF!</v>
      </c>
      <c r="BI269" s="22" t="e">
        <v>#REF!</v>
      </c>
      <c r="BJ269" s="22" t="e">
        <v>#REF!</v>
      </c>
      <c r="BK269" s="22" t="e">
        <v>#REF!</v>
      </c>
      <c r="BL269" s="22" t="e">
        <v>#REF!</v>
      </c>
      <c r="BM269" s="22" t="e">
        <v>#REF!</v>
      </c>
      <c r="BN269" s="22" t="e">
        <v>#REF!</v>
      </c>
      <c r="BO269" s="22" t="e">
        <v>#REF!</v>
      </c>
      <c r="BP269" s="22" t="e">
        <v>#REF!</v>
      </c>
      <c r="BQ269" s="22" t="e">
        <v>#REF!</v>
      </c>
      <c r="BR269" s="22" t="e">
        <v>#REF!</v>
      </c>
      <c r="BS269" s="22" t="e">
        <v>#REF!</v>
      </c>
      <c r="BT269" s="22" t="e">
        <v>#REF!</v>
      </c>
    </row>
    <row r="270" spans="1:72" x14ac:dyDescent="0.25">
      <c r="N270" s="19">
        <f>STDEV(N267:N268)</f>
        <v>0</v>
      </c>
      <c r="P270" s="19">
        <f>STDEV(P267:P268)</f>
        <v>0.28284271247461928</v>
      </c>
      <c r="Q270" s="19"/>
      <c r="R270" s="19">
        <f>STDEV(R267:R268)</f>
        <v>7.0710678118655126E-2</v>
      </c>
      <c r="S270" s="19">
        <f>STDEV(S267:S268)</f>
        <v>7.0710678118654502E-2</v>
      </c>
      <c r="T270" s="19"/>
      <c r="U270" s="19"/>
      <c r="AD270" s="1">
        <v>0</v>
      </c>
      <c r="AE270" s="1">
        <v>0</v>
      </c>
      <c r="AF270">
        <v>0</v>
      </c>
      <c r="AG270">
        <v>0</v>
      </c>
      <c r="AH270">
        <v>0</v>
      </c>
      <c r="AI270">
        <v>0</v>
      </c>
      <c r="AJ270">
        <v>0</v>
      </c>
      <c r="AK270">
        <v>0</v>
      </c>
      <c r="AL270">
        <v>0</v>
      </c>
      <c r="AM270">
        <v>0</v>
      </c>
      <c r="AN270">
        <v>0</v>
      </c>
      <c r="AO270" s="2">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row>
    <row r="271" spans="1:72" x14ac:dyDescent="0.25">
      <c r="AD271" s="1">
        <v>0</v>
      </c>
      <c r="AE271" s="1">
        <v>0</v>
      </c>
      <c r="AF271">
        <v>0</v>
      </c>
      <c r="AG271">
        <v>0</v>
      </c>
      <c r="AH271">
        <v>0</v>
      </c>
      <c r="AI271">
        <v>0</v>
      </c>
      <c r="AJ271">
        <v>0</v>
      </c>
      <c r="AK271">
        <v>0</v>
      </c>
      <c r="AL271">
        <v>0</v>
      </c>
      <c r="AM271">
        <v>0</v>
      </c>
      <c r="AN271">
        <v>0</v>
      </c>
      <c r="AO271" s="2">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row>
    <row r="272" spans="1:72" x14ac:dyDescent="0.25">
      <c r="A272" t="s">
        <v>23</v>
      </c>
      <c r="B272" t="s">
        <v>34</v>
      </c>
      <c r="C272" t="s">
        <v>9</v>
      </c>
      <c r="D272">
        <v>90</v>
      </c>
      <c r="E272">
        <v>10</v>
      </c>
      <c r="F272" t="s">
        <v>4</v>
      </c>
      <c r="G272" t="s">
        <v>25</v>
      </c>
      <c r="H272">
        <v>40</v>
      </c>
      <c r="I272">
        <v>0</v>
      </c>
      <c r="J272">
        <v>0</v>
      </c>
      <c r="K272" t="s">
        <v>41</v>
      </c>
      <c r="L272" s="102" t="s">
        <v>48</v>
      </c>
      <c r="N272">
        <v>5.2</v>
      </c>
      <c r="P272">
        <v>4.5999999999999996</v>
      </c>
      <c r="R272">
        <v>7.2</v>
      </c>
      <c r="S272">
        <v>8.3000000000000007</v>
      </c>
      <c r="AD272" s="1">
        <v>0</v>
      </c>
      <c r="AE272" s="1">
        <v>0</v>
      </c>
      <c r="AF272">
        <v>0</v>
      </c>
      <c r="AG272">
        <v>0</v>
      </c>
      <c r="AH272">
        <v>0</v>
      </c>
      <c r="AI272">
        <v>0</v>
      </c>
      <c r="AJ272">
        <v>0</v>
      </c>
      <c r="AK272">
        <v>0</v>
      </c>
      <c r="AL272">
        <v>0</v>
      </c>
      <c r="AM272">
        <v>0</v>
      </c>
      <c r="AN272">
        <v>0</v>
      </c>
      <c r="AO272" s="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row>
    <row r="273" spans="1:72" x14ac:dyDescent="0.25">
      <c r="N273">
        <v>5.3</v>
      </c>
      <c r="P273">
        <v>5.2</v>
      </c>
      <c r="R273">
        <v>5.9</v>
      </c>
      <c r="S273">
        <v>8.6</v>
      </c>
      <c r="AD273" s="1">
        <v>0</v>
      </c>
      <c r="AE273" s="1">
        <v>0</v>
      </c>
      <c r="AF273">
        <v>0</v>
      </c>
      <c r="AG273">
        <v>0</v>
      </c>
      <c r="AH273">
        <v>0</v>
      </c>
      <c r="AI273">
        <v>0</v>
      </c>
      <c r="AJ273">
        <v>0</v>
      </c>
      <c r="AK273">
        <v>0</v>
      </c>
      <c r="AL273">
        <v>0</v>
      </c>
      <c r="AM273">
        <v>0</v>
      </c>
      <c r="AN273">
        <v>0</v>
      </c>
      <c r="AO273" s="2">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row>
    <row r="274" spans="1:72" s="22" customFormat="1" x14ac:dyDescent="0.25">
      <c r="L274" s="49"/>
      <c r="N274" s="23">
        <f>AVERAGE(N272:N273)</f>
        <v>5.25</v>
      </c>
      <c r="P274" s="23">
        <f>AVERAGE(P272:P273)</f>
        <v>4.9000000000000004</v>
      </c>
      <c r="Q274" s="23"/>
      <c r="R274" s="23">
        <f>AVERAGE(R272:R273)</f>
        <v>6.5500000000000007</v>
      </c>
      <c r="S274" s="23">
        <f>AVERAGE(S272:S273)</f>
        <v>8.4499999999999993</v>
      </c>
      <c r="T274" s="23"/>
      <c r="U274" s="23"/>
      <c r="AD274" s="3">
        <v>0</v>
      </c>
      <c r="AE274" s="3">
        <v>0</v>
      </c>
      <c r="AF274" s="22">
        <v>0</v>
      </c>
      <c r="AG274" s="22">
        <v>0</v>
      </c>
      <c r="AH274" s="22">
        <v>0</v>
      </c>
      <c r="AI274" s="22">
        <v>0</v>
      </c>
      <c r="AJ274" s="22">
        <v>0</v>
      </c>
      <c r="AK274" s="22">
        <v>0</v>
      </c>
      <c r="AL274" s="22">
        <v>0</v>
      </c>
      <c r="AM274" s="22">
        <v>0</v>
      </c>
      <c r="AN274" s="22">
        <v>0</v>
      </c>
      <c r="AO274" s="24">
        <v>0</v>
      </c>
      <c r="AP274" s="22">
        <v>0</v>
      </c>
      <c r="AQ274" s="22">
        <v>0</v>
      </c>
      <c r="AR274" s="22">
        <v>0</v>
      </c>
      <c r="AS274" s="22">
        <v>0</v>
      </c>
      <c r="AT274" s="22">
        <v>0</v>
      </c>
      <c r="AU274" s="22">
        <v>0</v>
      </c>
      <c r="AV274" s="22">
        <v>0</v>
      </c>
      <c r="AW274" s="22">
        <v>0</v>
      </c>
      <c r="AX274" s="22">
        <v>0</v>
      </c>
      <c r="AY274" s="22">
        <v>0</v>
      </c>
      <c r="AZ274" s="22">
        <v>0</v>
      </c>
      <c r="BA274" s="22">
        <v>0</v>
      </c>
      <c r="BB274" s="22">
        <v>0</v>
      </c>
      <c r="BC274" s="22">
        <v>0</v>
      </c>
      <c r="BD274" s="22">
        <v>0</v>
      </c>
      <c r="BE274" s="22">
        <v>0</v>
      </c>
      <c r="BF274" s="22">
        <v>0</v>
      </c>
      <c r="BG274" s="22">
        <v>0</v>
      </c>
      <c r="BH274" s="22">
        <v>0</v>
      </c>
      <c r="BI274" s="22">
        <v>0</v>
      </c>
      <c r="BJ274" s="22">
        <v>0</v>
      </c>
      <c r="BK274" s="22">
        <v>0</v>
      </c>
      <c r="BL274" s="22">
        <v>0</v>
      </c>
      <c r="BM274" s="22">
        <v>0</v>
      </c>
      <c r="BN274" s="22">
        <v>0</v>
      </c>
      <c r="BO274" s="22">
        <v>0</v>
      </c>
      <c r="BP274" s="22">
        <v>0</v>
      </c>
      <c r="BQ274" s="22">
        <v>0</v>
      </c>
      <c r="BR274" s="22">
        <v>0</v>
      </c>
      <c r="BS274" s="22">
        <v>0</v>
      </c>
      <c r="BT274" s="22">
        <v>0</v>
      </c>
    </row>
    <row r="275" spans="1:72" x14ac:dyDescent="0.25">
      <c r="N275" s="19">
        <f>STDEV(N272:N273)</f>
        <v>7.0710678118654502E-2</v>
      </c>
      <c r="P275" s="19">
        <f>STDEV(P272:P273)</f>
        <v>0.4242640687119289</v>
      </c>
      <c r="Q275" s="19"/>
      <c r="R275" s="19">
        <f>STDEV(R272:R273)</f>
        <v>0.91923881554251163</v>
      </c>
      <c r="S275" s="19">
        <f>STDEV(S272:S273)</f>
        <v>0.21213203435596351</v>
      </c>
      <c r="T275" s="19"/>
      <c r="U275" s="19"/>
      <c r="AD275" s="1">
        <v>0</v>
      </c>
      <c r="AE275" s="1">
        <v>0</v>
      </c>
      <c r="AF275">
        <v>0</v>
      </c>
      <c r="AG275">
        <v>0</v>
      </c>
      <c r="AH275">
        <v>0</v>
      </c>
      <c r="AI275">
        <v>0</v>
      </c>
      <c r="AJ275">
        <v>0</v>
      </c>
      <c r="AK275">
        <v>0</v>
      </c>
      <c r="AL275">
        <v>0</v>
      </c>
      <c r="AM275">
        <v>0</v>
      </c>
      <c r="AN275">
        <v>0</v>
      </c>
      <c r="AO275" s="2">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row>
    <row r="276" spans="1:72" x14ac:dyDescent="0.25">
      <c r="AD276" s="1">
        <v>0</v>
      </c>
      <c r="AE276" s="1">
        <v>0</v>
      </c>
      <c r="AF276">
        <v>0</v>
      </c>
      <c r="AG276">
        <v>0</v>
      </c>
      <c r="AH276">
        <v>0</v>
      </c>
      <c r="AI276">
        <v>0</v>
      </c>
      <c r="AJ276">
        <v>0</v>
      </c>
      <c r="AK276">
        <v>0</v>
      </c>
      <c r="AL276">
        <v>0</v>
      </c>
      <c r="AM276">
        <v>0</v>
      </c>
      <c r="AN276">
        <v>0</v>
      </c>
      <c r="AO276" s="2">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row>
    <row r="277" spans="1:72" x14ac:dyDescent="0.25">
      <c r="AD277" s="1">
        <v>0</v>
      </c>
      <c r="AE277" s="1">
        <v>0</v>
      </c>
      <c r="AF277">
        <v>0</v>
      </c>
      <c r="AG277">
        <v>0</v>
      </c>
      <c r="AH277">
        <v>0</v>
      </c>
      <c r="AI277">
        <v>0</v>
      </c>
      <c r="AJ277">
        <v>0</v>
      </c>
      <c r="AK277">
        <v>0</v>
      </c>
      <c r="AL277">
        <v>0</v>
      </c>
      <c r="AM277">
        <v>0</v>
      </c>
      <c r="AN277">
        <v>0</v>
      </c>
      <c r="AO277" s="2">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row>
    <row r="278" spans="1:72" x14ac:dyDescent="0.25">
      <c r="A278" t="s">
        <v>23</v>
      </c>
      <c r="B278" t="s">
        <v>34</v>
      </c>
      <c r="C278" t="s">
        <v>2</v>
      </c>
      <c r="D278">
        <v>90</v>
      </c>
      <c r="E278">
        <v>10</v>
      </c>
      <c r="F278" t="s">
        <v>4</v>
      </c>
      <c r="G278" t="s">
        <v>25</v>
      </c>
      <c r="H278">
        <v>40</v>
      </c>
      <c r="I278">
        <v>0</v>
      </c>
      <c r="J278">
        <v>0</v>
      </c>
      <c r="K278" t="s">
        <v>41</v>
      </c>
      <c r="L278" s="102" t="s">
        <v>49</v>
      </c>
      <c r="N278">
        <v>5</v>
      </c>
      <c r="P278">
        <v>4.7</v>
      </c>
      <c r="R278">
        <v>4.8</v>
      </c>
      <c r="S278">
        <v>5.2</v>
      </c>
      <c r="AD278" s="1">
        <v>0</v>
      </c>
      <c r="AE278" s="1">
        <v>0</v>
      </c>
      <c r="AF278">
        <v>0</v>
      </c>
      <c r="AG278">
        <v>0</v>
      </c>
      <c r="AH278">
        <v>0</v>
      </c>
      <c r="AI278">
        <v>0</v>
      </c>
      <c r="AJ278">
        <v>0</v>
      </c>
      <c r="AK278">
        <v>0</v>
      </c>
      <c r="AL278">
        <v>0</v>
      </c>
      <c r="AM278">
        <v>0</v>
      </c>
      <c r="AN278">
        <v>0</v>
      </c>
      <c r="AO278" s="2">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row>
    <row r="279" spans="1:72" x14ac:dyDescent="0.25">
      <c r="N279">
        <v>5</v>
      </c>
      <c r="P279">
        <v>4.9000000000000004</v>
      </c>
      <c r="R279">
        <v>4.7</v>
      </c>
      <c r="S279">
        <v>5.2</v>
      </c>
      <c r="AD279" s="1">
        <v>0</v>
      </c>
      <c r="AE279" s="1">
        <v>0</v>
      </c>
      <c r="AF279">
        <v>0</v>
      </c>
      <c r="AG279">
        <v>0</v>
      </c>
      <c r="AH279">
        <v>0</v>
      </c>
      <c r="AI279">
        <v>0</v>
      </c>
      <c r="AJ279">
        <v>0</v>
      </c>
      <c r="AK279">
        <v>0</v>
      </c>
      <c r="AL279">
        <v>0</v>
      </c>
      <c r="AM279">
        <v>0</v>
      </c>
      <c r="AN279">
        <v>0</v>
      </c>
      <c r="AO279" s="2">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row>
    <row r="280" spans="1:72" s="22" customFormat="1" x14ac:dyDescent="0.25">
      <c r="L280" s="49"/>
      <c r="N280" s="23">
        <f>AVERAGE(N278:N279)</f>
        <v>5</v>
      </c>
      <c r="P280" s="23">
        <f>AVERAGE(P278:P279)</f>
        <v>4.8000000000000007</v>
      </c>
      <c r="Q280" s="23"/>
      <c r="R280" s="23">
        <f>AVERAGE(R278:R279)</f>
        <v>4.75</v>
      </c>
      <c r="S280" s="23">
        <f>AVERAGE(S278:S279)</f>
        <v>5.2</v>
      </c>
      <c r="T280" s="23"/>
      <c r="U280" s="23"/>
      <c r="V280" s="22">
        <v>6.8</v>
      </c>
      <c r="W280" s="22">
        <v>7.1</v>
      </c>
      <c r="AD280" s="3">
        <v>0</v>
      </c>
      <c r="AE280" s="3">
        <v>0</v>
      </c>
      <c r="AF280" s="22">
        <v>0</v>
      </c>
      <c r="AG280" s="22">
        <v>0</v>
      </c>
      <c r="AH280" s="22">
        <v>0</v>
      </c>
      <c r="AI280" s="22">
        <v>0</v>
      </c>
      <c r="AJ280" s="22">
        <v>0</v>
      </c>
      <c r="AK280" s="22">
        <v>0</v>
      </c>
      <c r="AL280" s="22">
        <v>0</v>
      </c>
      <c r="AM280" s="22">
        <v>0</v>
      </c>
      <c r="AN280" s="22">
        <v>0</v>
      </c>
      <c r="AO280" s="24">
        <v>0</v>
      </c>
      <c r="AP280" s="22">
        <v>0</v>
      </c>
      <c r="AQ280" s="22">
        <v>0</v>
      </c>
      <c r="AR280" s="22">
        <v>0</v>
      </c>
      <c r="AS280" s="22">
        <v>0</v>
      </c>
      <c r="AT280" s="22">
        <v>0</v>
      </c>
      <c r="AU280" s="22">
        <v>0</v>
      </c>
      <c r="AV280" s="22">
        <v>0</v>
      </c>
      <c r="AW280" s="22">
        <v>0</v>
      </c>
      <c r="AX280" s="22">
        <v>0</v>
      </c>
      <c r="AY280" s="22">
        <v>0</v>
      </c>
      <c r="AZ280" s="22">
        <v>0</v>
      </c>
      <c r="BA280" s="22">
        <v>0</v>
      </c>
      <c r="BB280" s="22">
        <v>0</v>
      </c>
      <c r="BC280" s="22">
        <v>0</v>
      </c>
      <c r="BD280" s="22">
        <v>0</v>
      </c>
      <c r="BE280" s="22">
        <v>0</v>
      </c>
      <c r="BF280" s="22">
        <v>0</v>
      </c>
      <c r="BG280" s="22">
        <v>0</v>
      </c>
      <c r="BH280" s="22">
        <v>0</v>
      </c>
      <c r="BI280" s="22">
        <v>0</v>
      </c>
      <c r="BJ280" s="22">
        <v>0</v>
      </c>
      <c r="BK280" s="22">
        <v>0</v>
      </c>
      <c r="BL280" s="22">
        <v>0</v>
      </c>
      <c r="BM280" s="22">
        <v>0</v>
      </c>
      <c r="BN280" s="22">
        <v>0</v>
      </c>
      <c r="BO280" s="22">
        <v>0</v>
      </c>
      <c r="BP280" s="22">
        <v>0</v>
      </c>
      <c r="BQ280" s="22">
        <v>0</v>
      </c>
      <c r="BR280" s="22">
        <v>0</v>
      </c>
      <c r="BS280" s="22">
        <v>0</v>
      </c>
      <c r="BT280" s="22">
        <v>0</v>
      </c>
    </row>
    <row r="281" spans="1:72" x14ac:dyDescent="0.25">
      <c r="N281" s="19">
        <f>STDEV(N278:N279)</f>
        <v>0</v>
      </c>
      <c r="P281" s="19">
        <f>STDEV(P278:P279)</f>
        <v>0.14142135623730964</v>
      </c>
      <c r="Q281" s="19"/>
      <c r="R281" s="19">
        <f>STDEV(R278:R279)</f>
        <v>7.0710678118654502E-2</v>
      </c>
      <c r="S281" s="19">
        <f>STDEV(S278:S279)</f>
        <v>0</v>
      </c>
      <c r="T281" s="19"/>
      <c r="U281" s="19"/>
      <c r="AD281" s="1">
        <v>0</v>
      </c>
      <c r="AE281" s="1">
        <v>0</v>
      </c>
      <c r="AF281">
        <v>0</v>
      </c>
      <c r="AG281">
        <v>0</v>
      </c>
      <c r="AH281">
        <v>0</v>
      </c>
      <c r="AI281">
        <v>0</v>
      </c>
      <c r="AJ281">
        <v>0</v>
      </c>
      <c r="AK281">
        <v>0</v>
      </c>
      <c r="AL281">
        <v>0</v>
      </c>
      <c r="AM281">
        <v>0</v>
      </c>
      <c r="AN281">
        <v>0</v>
      </c>
      <c r="AO281" s="2">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row>
    <row r="282" spans="1:72" x14ac:dyDescent="0.25">
      <c r="AD282" s="1">
        <v>0</v>
      </c>
      <c r="AE282" s="1">
        <v>0</v>
      </c>
      <c r="AF282">
        <v>0</v>
      </c>
      <c r="AG282">
        <v>0</v>
      </c>
      <c r="AH282">
        <v>0</v>
      </c>
      <c r="AI282">
        <v>0</v>
      </c>
      <c r="AJ282">
        <v>0</v>
      </c>
      <c r="AK282">
        <v>0</v>
      </c>
      <c r="AL282">
        <v>0</v>
      </c>
      <c r="AM282">
        <v>0</v>
      </c>
      <c r="AN282">
        <v>0</v>
      </c>
      <c r="AO282" s="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row>
    <row r="283" spans="1:72" x14ac:dyDescent="0.25">
      <c r="A283" t="s">
        <v>23</v>
      </c>
      <c r="B283" t="s">
        <v>34</v>
      </c>
      <c r="C283" t="s">
        <v>2</v>
      </c>
      <c r="D283">
        <v>90</v>
      </c>
      <c r="E283">
        <v>10</v>
      </c>
      <c r="F283" t="s">
        <v>40</v>
      </c>
      <c r="G283" t="s">
        <v>25</v>
      </c>
      <c r="H283">
        <v>40</v>
      </c>
      <c r="I283">
        <v>0</v>
      </c>
      <c r="J283">
        <v>0</v>
      </c>
      <c r="K283" t="s">
        <v>41</v>
      </c>
      <c r="L283" s="102" t="s">
        <v>50</v>
      </c>
      <c r="N283">
        <v>9.1</v>
      </c>
      <c r="P283">
        <v>8.9</v>
      </c>
      <c r="R283">
        <v>9.4</v>
      </c>
      <c r="S283">
        <v>9</v>
      </c>
      <c r="AD283" s="1">
        <v>0</v>
      </c>
      <c r="AE283" s="1">
        <v>0</v>
      </c>
      <c r="AF283">
        <v>0</v>
      </c>
      <c r="AG283">
        <v>0</v>
      </c>
      <c r="AH283">
        <v>0</v>
      </c>
      <c r="AI283">
        <v>0</v>
      </c>
      <c r="AJ283">
        <v>0</v>
      </c>
      <c r="AK283">
        <v>0</v>
      </c>
      <c r="AL283">
        <v>0</v>
      </c>
      <c r="AM283">
        <v>0</v>
      </c>
      <c r="AN283">
        <v>0</v>
      </c>
      <c r="AO283" s="2">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row>
    <row r="284" spans="1:72" x14ac:dyDescent="0.25">
      <c r="N284">
        <v>9.1</v>
      </c>
      <c r="P284">
        <v>9</v>
      </c>
      <c r="R284">
        <v>9.1999999999999993</v>
      </c>
      <c r="S284">
        <v>9.1</v>
      </c>
      <c r="AD284" s="1">
        <v>0</v>
      </c>
      <c r="AE284" s="1">
        <v>0</v>
      </c>
      <c r="AF284">
        <v>0</v>
      </c>
      <c r="AG284">
        <v>0</v>
      </c>
      <c r="AH284">
        <v>0</v>
      </c>
      <c r="AI284">
        <v>0</v>
      </c>
      <c r="AJ284">
        <v>0</v>
      </c>
      <c r="AK284">
        <v>0</v>
      </c>
      <c r="AL284">
        <v>0</v>
      </c>
      <c r="AM284">
        <v>0</v>
      </c>
      <c r="AN284">
        <v>0</v>
      </c>
      <c r="AO284" s="2">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row>
    <row r="285" spans="1:72" s="22" customFormat="1" x14ac:dyDescent="0.25">
      <c r="L285" s="49"/>
      <c r="N285" s="23">
        <f>AVERAGE(N283:N284)</f>
        <v>9.1</v>
      </c>
      <c r="P285" s="23">
        <f>AVERAGE(P283:P284)</f>
        <v>8.9499999999999993</v>
      </c>
      <c r="Q285" s="23"/>
      <c r="R285" s="23">
        <f>AVERAGE(R283:R284)</f>
        <v>9.3000000000000007</v>
      </c>
      <c r="S285" s="23">
        <f>AVERAGE(S283:S284)</f>
        <v>9.0500000000000007</v>
      </c>
      <c r="T285" s="23"/>
      <c r="U285" s="23"/>
      <c r="AD285" s="3">
        <v>0</v>
      </c>
      <c r="AE285" s="3">
        <v>0</v>
      </c>
      <c r="AF285" s="22">
        <v>0</v>
      </c>
      <c r="AG285" s="22">
        <v>0</v>
      </c>
      <c r="AH285" s="22">
        <v>0</v>
      </c>
      <c r="AI285" s="22">
        <v>0</v>
      </c>
      <c r="AJ285" s="22">
        <v>0</v>
      </c>
      <c r="AK285" s="22">
        <v>0</v>
      </c>
      <c r="AL285" s="22">
        <v>0</v>
      </c>
      <c r="AM285" s="22">
        <v>0</v>
      </c>
      <c r="AN285" s="22">
        <v>0</v>
      </c>
      <c r="AO285" s="24">
        <v>0</v>
      </c>
      <c r="AP285" s="22">
        <v>0</v>
      </c>
      <c r="AQ285" s="22">
        <v>0</v>
      </c>
      <c r="AR285" s="22">
        <v>0</v>
      </c>
      <c r="AS285" s="22">
        <v>0</v>
      </c>
      <c r="AT285" s="22">
        <v>0</v>
      </c>
      <c r="AU285" s="22">
        <v>0</v>
      </c>
      <c r="AV285" s="22">
        <v>0</v>
      </c>
      <c r="AW285" s="22">
        <v>0</v>
      </c>
      <c r="AX285" s="22">
        <v>0</v>
      </c>
      <c r="AY285" s="22">
        <v>0</v>
      </c>
      <c r="AZ285" s="22">
        <v>0</v>
      </c>
      <c r="BA285" s="22">
        <v>0</v>
      </c>
      <c r="BB285" s="22">
        <v>0</v>
      </c>
      <c r="BC285" s="22">
        <v>0</v>
      </c>
      <c r="BD285" s="22">
        <v>0</v>
      </c>
      <c r="BE285" s="22">
        <v>0</v>
      </c>
      <c r="BF285" s="22">
        <v>0</v>
      </c>
      <c r="BG285" s="22">
        <v>0</v>
      </c>
      <c r="BH285" s="22">
        <v>0</v>
      </c>
      <c r="BI285" s="22">
        <v>0</v>
      </c>
      <c r="BJ285" s="22">
        <v>0</v>
      </c>
      <c r="BK285" s="22">
        <v>0</v>
      </c>
      <c r="BL285" s="22">
        <v>0</v>
      </c>
      <c r="BM285" s="22">
        <v>0</v>
      </c>
      <c r="BN285" s="22">
        <v>0</v>
      </c>
      <c r="BO285" s="22">
        <v>0</v>
      </c>
      <c r="BP285" s="22">
        <v>0</v>
      </c>
      <c r="BQ285" s="22">
        <v>0</v>
      </c>
      <c r="BR285" s="22">
        <v>0</v>
      </c>
      <c r="BS285" s="22">
        <v>0</v>
      </c>
      <c r="BT285" s="22">
        <v>0</v>
      </c>
    </row>
    <row r="286" spans="1:72" x14ac:dyDescent="0.25">
      <c r="N286" s="19">
        <f>STDEV(N283:N284)</f>
        <v>0</v>
      </c>
      <c r="P286" s="19">
        <f>STDEV(P283:P284)</f>
        <v>7.0710678118654502E-2</v>
      </c>
      <c r="Q286" s="19"/>
      <c r="R286" s="19">
        <f>STDEV(R283:R284)</f>
        <v>0.14142135623731025</v>
      </c>
      <c r="S286" s="19">
        <f>STDEV(S283:S284)</f>
        <v>7.0710678118654502E-2</v>
      </c>
      <c r="T286" s="19"/>
      <c r="U286" s="19"/>
      <c r="AD286" s="1">
        <v>0</v>
      </c>
      <c r="AE286" s="1">
        <v>0</v>
      </c>
      <c r="AF286">
        <v>0</v>
      </c>
      <c r="AG286">
        <v>0</v>
      </c>
      <c r="AH286">
        <v>0</v>
      </c>
      <c r="AI286">
        <v>0</v>
      </c>
      <c r="AJ286">
        <v>0</v>
      </c>
      <c r="AK286">
        <v>0</v>
      </c>
      <c r="AL286">
        <v>0</v>
      </c>
      <c r="AM286">
        <v>0</v>
      </c>
      <c r="AN286">
        <v>0</v>
      </c>
      <c r="AO286" s="2">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row>
    <row r="287" spans="1:72" x14ac:dyDescent="0.25">
      <c r="AD287" s="1">
        <v>0</v>
      </c>
      <c r="AE287" s="1">
        <v>0</v>
      </c>
      <c r="AF287">
        <v>0</v>
      </c>
      <c r="AG287">
        <v>0</v>
      </c>
      <c r="AH287">
        <v>0</v>
      </c>
      <c r="AI287">
        <v>0</v>
      </c>
      <c r="AJ287">
        <v>0</v>
      </c>
      <c r="AK287">
        <v>0</v>
      </c>
      <c r="AL287">
        <v>0</v>
      </c>
      <c r="AM287">
        <v>0</v>
      </c>
      <c r="AN287">
        <v>0</v>
      </c>
      <c r="AO287" s="2">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row>
    <row r="288" spans="1:72" x14ac:dyDescent="0.25">
      <c r="A288" t="s">
        <v>23</v>
      </c>
      <c r="B288" t="s">
        <v>34</v>
      </c>
      <c r="C288" t="s">
        <v>2</v>
      </c>
      <c r="D288">
        <v>90</v>
      </c>
      <c r="E288">
        <v>10</v>
      </c>
      <c r="F288" t="s">
        <v>40</v>
      </c>
      <c r="G288" t="s">
        <v>25</v>
      </c>
      <c r="H288">
        <v>4</v>
      </c>
      <c r="I288">
        <v>0</v>
      </c>
      <c r="J288">
        <v>0</v>
      </c>
      <c r="K288" t="s">
        <v>41</v>
      </c>
      <c r="L288" s="102" t="s">
        <v>51</v>
      </c>
      <c r="N288">
        <v>9.1</v>
      </c>
      <c r="P288">
        <v>9.1</v>
      </c>
      <c r="R288">
        <v>9.6</v>
      </c>
      <c r="S288">
        <v>9.3000000000000007</v>
      </c>
      <c r="AD288" s="1">
        <v>0</v>
      </c>
      <c r="AE288" s="1">
        <v>0</v>
      </c>
      <c r="AF288">
        <v>0</v>
      </c>
      <c r="AG288">
        <v>0</v>
      </c>
      <c r="AH288">
        <v>0</v>
      </c>
      <c r="AI288">
        <v>0</v>
      </c>
      <c r="AJ288">
        <v>0</v>
      </c>
      <c r="AK288">
        <v>0</v>
      </c>
      <c r="AL288">
        <v>0</v>
      </c>
      <c r="AM288">
        <v>0</v>
      </c>
      <c r="AN288">
        <v>0</v>
      </c>
      <c r="AO288" s="2">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row>
    <row r="289" spans="1:72" x14ac:dyDescent="0.25">
      <c r="N289">
        <v>9.1</v>
      </c>
      <c r="P289">
        <v>9.1</v>
      </c>
      <c r="R289">
        <v>9.8000000000000007</v>
      </c>
      <c r="S289">
        <v>9.3000000000000007</v>
      </c>
      <c r="AD289" s="1">
        <v>0</v>
      </c>
      <c r="AE289" s="1">
        <v>0</v>
      </c>
      <c r="AF289">
        <v>0</v>
      </c>
      <c r="AG289">
        <v>0</v>
      </c>
      <c r="AH289">
        <v>0</v>
      </c>
      <c r="AI289">
        <v>0</v>
      </c>
      <c r="AJ289">
        <v>0</v>
      </c>
      <c r="AK289">
        <v>0</v>
      </c>
      <c r="AL289">
        <v>0</v>
      </c>
      <c r="AM289">
        <v>0</v>
      </c>
      <c r="AN289">
        <v>0</v>
      </c>
      <c r="AO289" s="2">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row>
    <row r="290" spans="1:72" s="22" customFormat="1" x14ac:dyDescent="0.25">
      <c r="L290" s="49"/>
      <c r="N290" s="23">
        <f>AVERAGE(N288:N289)</f>
        <v>9.1</v>
      </c>
      <c r="P290" s="23">
        <f>AVERAGE(P288:P289)</f>
        <v>9.1</v>
      </c>
      <c r="Q290" s="23"/>
      <c r="R290" s="23">
        <f>AVERAGE(R288:R289)</f>
        <v>9.6999999999999993</v>
      </c>
      <c r="S290" s="23">
        <f>AVERAGE(S288:S289)</f>
        <v>9.3000000000000007</v>
      </c>
      <c r="T290" s="23"/>
      <c r="U290" s="23"/>
      <c r="AD290" s="3">
        <v>0</v>
      </c>
      <c r="AE290" s="3">
        <v>0</v>
      </c>
      <c r="AF290" s="22">
        <v>0</v>
      </c>
      <c r="AG290" s="22">
        <v>0</v>
      </c>
      <c r="AH290" s="22">
        <v>0</v>
      </c>
      <c r="AI290" s="22">
        <v>0</v>
      </c>
      <c r="AJ290" s="22">
        <v>0</v>
      </c>
      <c r="AK290" s="22">
        <v>0</v>
      </c>
      <c r="AL290" s="22">
        <v>0</v>
      </c>
      <c r="AM290" s="22">
        <v>0</v>
      </c>
      <c r="AN290" s="22">
        <v>0</v>
      </c>
      <c r="AO290" s="24">
        <v>0</v>
      </c>
      <c r="AP290" s="22">
        <v>0</v>
      </c>
      <c r="AQ290" s="22">
        <v>0</v>
      </c>
      <c r="AR290" s="22">
        <v>0</v>
      </c>
      <c r="AS290" s="22">
        <v>0</v>
      </c>
      <c r="AT290" s="22">
        <v>0</v>
      </c>
      <c r="AU290" s="22">
        <v>0</v>
      </c>
      <c r="AV290" s="22">
        <v>0</v>
      </c>
      <c r="AW290" s="22">
        <v>0</v>
      </c>
      <c r="AX290" s="22">
        <v>0</v>
      </c>
      <c r="AY290" s="22">
        <v>0</v>
      </c>
      <c r="AZ290" s="22">
        <v>0</v>
      </c>
      <c r="BA290" s="22">
        <v>0</v>
      </c>
      <c r="BB290" s="22">
        <v>0</v>
      </c>
      <c r="BC290" s="22">
        <v>0</v>
      </c>
      <c r="BD290" s="22">
        <v>0</v>
      </c>
      <c r="BE290" s="22">
        <v>0</v>
      </c>
      <c r="BF290" s="22">
        <v>0</v>
      </c>
      <c r="BG290" s="22">
        <v>0</v>
      </c>
      <c r="BH290" s="22">
        <v>0</v>
      </c>
      <c r="BI290" s="22">
        <v>0</v>
      </c>
      <c r="BJ290" s="22">
        <v>0</v>
      </c>
      <c r="BK290" s="22">
        <v>0</v>
      </c>
      <c r="BL290" s="22">
        <v>0</v>
      </c>
      <c r="BM290" s="22">
        <v>0</v>
      </c>
      <c r="BN290" s="22">
        <v>0</v>
      </c>
      <c r="BO290" s="22">
        <v>0</v>
      </c>
      <c r="BP290" s="22">
        <v>0</v>
      </c>
      <c r="BQ290" s="22">
        <v>0</v>
      </c>
      <c r="BR290" s="22">
        <v>0</v>
      </c>
      <c r="BS290" s="22">
        <v>0</v>
      </c>
      <c r="BT290" s="22">
        <v>0</v>
      </c>
    </row>
    <row r="291" spans="1:72" x14ac:dyDescent="0.25">
      <c r="N291" s="19">
        <f>STDEV(N288:N289)</f>
        <v>0</v>
      </c>
      <c r="P291" s="19">
        <f>STDEV(P288:P289)</f>
        <v>0</v>
      </c>
      <c r="Q291" s="19"/>
      <c r="R291" s="19">
        <f>STDEV(R288:R289)</f>
        <v>0.14142135623731025</v>
      </c>
      <c r="S291" s="19">
        <f>STDEV(S288:S289)</f>
        <v>0</v>
      </c>
      <c r="T291" s="19"/>
      <c r="U291" s="19"/>
      <c r="AD291" s="1">
        <v>0</v>
      </c>
      <c r="AE291" s="1">
        <v>0</v>
      </c>
      <c r="AF291">
        <v>0</v>
      </c>
      <c r="AG291">
        <v>0</v>
      </c>
      <c r="AH291">
        <v>0</v>
      </c>
      <c r="AI291">
        <v>0</v>
      </c>
      <c r="AJ291">
        <v>0</v>
      </c>
      <c r="AK291">
        <v>0</v>
      </c>
      <c r="AL291">
        <v>0</v>
      </c>
      <c r="AM291">
        <v>0</v>
      </c>
      <c r="AN291">
        <v>0</v>
      </c>
      <c r="AO291" s="2">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row>
    <row r="292" spans="1:72" x14ac:dyDescent="0.25">
      <c r="AD292" s="1">
        <v>0</v>
      </c>
      <c r="AE292" s="1">
        <v>0</v>
      </c>
      <c r="AF292">
        <v>0</v>
      </c>
      <c r="AG292">
        <v>0</v>
      </c>
      <c r="AH292">
        <v>0</v>
      </c>
      <c r="AI292">
        <v>0</v>
      </c>
      <c r="AJ292">
        <v>0</v>
      </c>
      <c r="AK292">
        <v>0</v>
      </c>
      <c r="AL292">
        <v>0</v>
      </c>
      <c r="AM292">
        <v>0</v>
      </c>
      <c r="AN292">
        <v>0</v>
      </c>
      <c r="AO292" s="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row>
    <row r="293" spans="1:72" x14ac:dyDescent="0.25">
      <c r="A293" t="s">
        <v>23</v>
      </c>
      <c r="B293" t="s">
        <v>34</v>
      </c>
      <c r="C293" t="s">
        <v>2</v>
      </c>
      <c r="D293">
        <v>90</v>
      </c>
      <c r="E293">
        <v>10</v>
      </c>
      <c r="F293" t="s">
        <v>40</v>
      </c>
      <c r="G293" t="s">
        <v>26</v>
      </c>
      <c r="H293">
        <v>40</v>
      </c>
      <c r="I293">
        <v>0</v>
      </c>
      <c r="J293">
        <v>0</v>
      </c>
      <c r="K293" t="s">
        <v>41</v>
      </c>
      <c r="L293" s="102" t="s">
        <v>52</v>
      </c>
      <c r="N293">
        <v>8.6</v>
      </c>
      <c r="P293">
        <v>8.3000000000000007</v>
      </c>
      <c r="R293">
        <v>9</v>
      </c>
      <c r="S293">
        <v>8.5</v>
      </c>
      <c r="AD293" s="1">
        <v>0</v>
      </c>
      <c r="AE293" s="1">
        <v>0</v>
      </c>
      <c r="AF293">
        <v>0</v>
      </c>
      <c r="AG293">
        <v>0</v>
      </c>
      <c r="AH293">
        <v>0</v>
      </c>
      <c r="AI293">
        <v>0</v>
      </c>
      <c r="AJ293">
        <v>0</v>
      </c>
      <c r="AK293">
        <v>0</v>
      </c>
      <c r="AL293">
        <v>0</v>
      </c>
      <c r="AM293">
        <v>0</v>
      </c>
      <c r="AN293">
        <v>0</v>
      </c>
      <c r="AO293" s="2">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row>
    <row r="294" spans="1:72" x14ac:dyDescent="0.25">
      <c r="N294">
        <v>8.6</v>
      </c>
      <c r="P294">
        <v>8.3000000000000007</v>
      </c>
      <c r="R294">
        <v>8.9</v>
      </c>
      <c r="S294">
        <v>8.4</v>
      </c>
      <c r="AD294" s="1">
        <v>0</v>
      </c>
      <c r="AE294" s="1">
        <v>0</v>
      </c>
      <c r="AF294">
        <v>0</v>
      </c>
      <c r="AG294">
        <v>0</v>
      </c>
      <c r="AH294">
        <v>0</v>
      </c>
      <c r="AI294">
        <v>0</v>
      </c>
      <c r="AJ294">
        <v>0</v>
      </c>
      <c r="AK294">
        <v>0</v>
      </c>
      <c r="AL294">
        <v>0</v>
      </c>
      <c r="AM294">
        <v>0</v>
      </c>
      <c r="AN294">
        <v>0</v>
      </c>
      <c r="AO294" s="2">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row>
    <row r="295" spans="1:72" s="22" customFormat="1" x14ac:dyDescent="0.25">
      <c r="L295" s="49"/>
      <c r="N295" s="23">
        <f>AVERAGE(N293:N294)</f>
        <v>8.6</v>
      </c>
      <c r="P295" s="23">
        <f>AVERAGE(P293:P294)</f>
        <v>8.3000000000000007</v>
      </c>
      <c r="Q295" s="23"/>
      <c r="R295" s="23">
        <f>AVERAGE(R293:R294)</f>
        <v>8.9499999999999993</v>
      </c>
      <c r="S295" s="23">
        <f>AVERAGE(S293:S294)</f>
        <v>8.4499999999999993</v>
      </c>
      <c r="T295" s="23"/>
      <c r="U295" s="23"/>
      <c r="AD295" s="3">
        <v>0</v>
      </c>
      <c r="AE295" s="3">
        <v>0</v>
      </c>
      <c r="AF295" s="22">
        <v>0</v>
      </c>
      <c r="AG295" s="22">
        <v>0</v>
      </c>
      <c r="AH295" s="22">
        <v>0</v>
      </c>
      <c r="AI295" s="22">
        <v>0</v>
      </c>
      <c r="AJ295" s="22">
        <v>0</v>
      </c>
      <c r="AK295" s="22">
        <v>0</v>
      </c>
      <c r="AL295" s="22">
        <v>0</v>
      </c>
      <c r="AM295" s="22">
        <v>0</v>
      </c>
      <c r="AN295" s="22">
        <v>0</v>
      </c>
      <c r="AO295" s="24">
        <v>0</v>
      </c>
      <c r="AP295" s="22">
        <v>0</v>
      </c>
      <c r="AQ295" s="22">
        <v>0</v>
      </c>
      <c r="AR295" s="22">
        <v>0</v>
      </c>
      <c r="AS295" s="22">
        <v>0</v>
      </c>
      <c r="AT295" s="22">
        <v>0</v>
      </c>
      <c r="AU295" s="22">
        <v>0</v>
      </c>
      <c r="AV295" s="22">
        <v>0</v>
      </c>
      <c r="AW295" s="22">
        <v>0</v>
      </c>
      <c r="AX295" s="22">
        <v>0</v>
      </c>
      <c r="AY295" s="22">
        <v>0</v>
      </c>
      <c r="AZ295" s="22">
        <v>0</v>
      </c>
      <c r="BA295" s="22">
        <v>0</v>
      </c>
      <c r="BB295" s="22">
        <v>0</v>
      </c>
      <c r="BC295" s="22">
        <v>0</v>
      </c>
      <c r="BD295" s="22">
        <v>0</v>
      </c>
      <c r="BE295" s="22">
        <v>0</v>
      </c>
      <c r="BF295" s="22">
        <v>0</v>
      </c>
      <c r="BG295" s="22">
        <v>0</v>
      </c>
      <c r="BH295" s="22">
        <v>0</v>
      </c>
      <c r="BI295" s="22">
        <v>0</v>
      </c>
      <c r="BJ295" s="22">
        <v>0</v>
      </c>
      <c r="BK295" s="22">
        <v>0</v>
      </c>
      <c r="BL295" s="22">
        <v>0</v>
      </c>
      <c r="BM295" s="22">
        <v>0</v>
      </c>
      <c r="BN295" s="22">
        <v>0</v>
      </c>
      <c r="BO295" s="22">
        <v>0</v>
      </c>
      <c r="BP295" s="22">
        <v>0</v>
      </c>
      <c r="BQ295" s="22">
        <v>0</v>
      </c>
      <c r="BR295" s="22">
        <v>0</v>
      </c>
      <c r="BS295" s="22">
        <v>0</v>
      </c>
      <c r="BT295" s="22">
        <v>0</v>
      </c>
    </row>
    <row r="296" spans="1:72" x14ac:dyDescent="0.25">
      <c r="N296" s="19">
        <f>STDEV(N293:N294)</f>
        <v>0</v>
      </c>
      <c r="P296" s="19">
        <f>STDEV(P293:P294)</f>
        <v>0</v>
      </c>
      <c r="Q296" s="19"/>
      <c r="R296" s="19">
        <f>STDEV(R293:R294)</f>
        <v>7.0710678118654502E-2</v>
      </c>
      <c r="S296" s="19">
        <f>STDEV(S293:S294)</f>
        <v>7.0710678118654502E-2</v>
      </c>
      <c r="T296" s="19"/>
      <c r="U296" s="19"/>
      <c r="AD296" s="1">
        <v>0</v>
      </c>
      <c r="AE296" s="1">
        <v>0</v>
      </c>
      <c r="AF296">
        <v>0</v>
      </c>
      <c r="AG296">
        <v>0</v>
      </c>
      <c r="AH296">
        <v>0</v>
      </c>
      <c r="AI296">
        <v>0</v>
      </c>
      <c r="AJ296">
        <v>0</v>
      </c>
      <c r="AK296">
        <v>0</v>
      </c>
      <c r="AL296">
        <v>0</v>
      </c>
      <c r="AM296">
        <v>0</v>
      </c>
      <c r="AN296">
        <v>0</v>
      </c>
      <c r="AO296" s="2">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row>
    <row r="297" spans="1:72" x14ac:dyDescent="0.25">
      <c r="AD297" s="1">
        <v>0</v>
      </c>
      <c r="AE297" s="1">
        <v>0</v>
      </c>
      <c r="AF297">
        <v>0</v>
      </c>
      <c r="AG297">
        <v>0</v>
      </c>
      <c r="AH297">
        <v>0</v>
      </c>
      <c r="AI297">
        <v>0</v>
      </c>
      <c r="AJ297">
        <v>0</v>
      </c>
      <c r="AK297">
        <v>0</v>
      </c>
      <c r="AL297">
        <v>0</v>
      </c>
      <c r="AM297">
        <v>0</v>
      </c>
      <c r="AN297">
        <v>0</v>
      </c>
      <c r="AO297" s="2">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row>
    <row r="298" spans="1:72" x14ac:dyDescent="0.25">
      <c r="A298" t="s">
        <v>23</v>
      </c>
      <c r="B298" t="s">
        <v>34</v>
      </c>
      <c r="C298" t="s">
        <v>2</v>
      </c>
      <c r="D298">
        <v>90</v>
      </c>
      <c r="E298">
        <v>10</v>
      </c>
      <c r="F298" t="s">
        <v>40</v>
      </c>
      <c r="G298" t="s">
        <v>26</v>
      </c>
      <c r="H298">
        <v>4</v>
      </c>
      <c r="I298">
        <v>0</v>
      </c>
      <c r="J298">
        <v>0</v>
      </c>
      <c r="K298" t="s">
        <v>41</v>
      </c>
      <c r="L298" s="102" t="s">
        <v>53</v>
      </c>
      <c r="N298">
        <v>9.1</v>
      </c>
      <c r="P298">
        <v>9</v>
      </c>
      <c r="R298">
        <v>9.5</v>
      </c>
      <c r="S298">
        <v>9.1999999999999993</v>
      </c>
      <c r="AD298" s="1">
        <v>0</v>
      </c>
      <c r="AE298" s="1">
        <v>0</v>
      </c>
      <c r="AF298">
        <v>0</v>
      </c>
      <c r="AG298">
        <v>0</v>
      </c>
      <c r="AH298">
        <v>0</v>
      </c>
      <c r="AI298">
        <v>0</v>
      </c>
      <c r="AJ298">
        <v>0</v>
      </c>
      <c r="AK298">
        <v>0</v>
      </c>
      <c r="AL298">
        <v>0</v>
      </c>
      <c r="AM298">
        <v>0</v>
      </c>
      <c r="AN298">
        <v>0</v>
      </c>
      <c r="AO298" s="2">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row>
    <row r="299" spans="1:72" x14ac:dyDescent="0.25">
      <c r="N299">
        <v>9.1</v>
      </c>
      <c r="P299">
        <v>9.1</v>
      </c>
      <c r="R299">
        <v>9.5</v>
      </c>
      <c r="S299">
        <v>9.1999999999999993</v>
      </c>
      <c r="AD299" s="1">
        <v>0</v>
      </c>
      <c r="AE299" s="1">
        <v>0</v>
      </c>
      <c r="AF299">
        <v>0</v>
      </c>
      <c r="AG299">
        <v>0</v>
      </c>
      <c r="AH299">
        <v>0</v>
      </c>
      <c r="AI299">
        <v>0</v>
      </c>
      <c r="AJ299">
        <v>0</v>
      </c>
      <c r="AK299">
        <v>0</v>
      </c>
      <c r="AL299">
        <v>0</v>
      </c>
      <c r="AM299">
        <v>0</v>
      </c>
      <c r="AN299">
        <v>0</v>
      </c>
      <c r="AO299" s="2">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row>
    <row r="300" spans="1:72" s="22" customFormat="1" x14ac:dyDescent="0.25">
      <c r="L300" s="49"/>
      <c r="N300" s="23">
        <f>AVERAGE(N298:N299)</f>
        <v>9.1</v>
      </c>
      <c r="P300" s="23">
        <f>AVERAGE(P298:P299)</f>
        <v>9.0500000000000007</v>
      </c>
      <c r="Q300" s="23"/>
      <c r="R300" s="23">
        <f>AVERAGE(R298:R299)</f>
        <v>9.5</v>
      </c>
      <c r="S300" s="23">
        <f>AVERAGE(S298:S299)</f>
        <v>9.1999999999999993</v>
      </c>
      <c r="T300" s="23"/>
      <c r="U300" s="23"/>
      <c r="AD300" s="3">
        <v>0</v>
      </c>
      <c r="AE300" s="3">
        <v>0</v>
      </c>
      <c r="AF300" s="22">
        <v>0</v>
      </c>
      <c r="AG300" s="22">
        <v>0</v>
      </c>
      <c r="AH300" s="22">
        <v>0</v>
      </c>
      <c r="AI300" s="22">
        <v>0</v>
      </c>
      <c r="AJ300" s="22">
        <v>0</v>
      </c>
      <c r="AK300" s="22">
        <v>0</v>
      </c>
      <c r="AL300" s="22">
        <v>0</v>
      </c>
      <c r="AM300" s="22">
        <v>0</v>
      </c>
      <c r="AN300" s="22">
        <v>0</v>
      </c>
      <c r="AO300" s="24">
        <v>0</v>
      </c>
      <c r="AP300" s="22">
        <v>0</v>
      </c>
      <c r="AQ300" s="22">
        <v>0</v>
      </c>
      <c r="AR300" s="22">
        <v>0</v>
      </c>
      <c r="AS300" s="22">
        <v>0</v>
      </c>
      <c r="AT300" s="22">
        <v>0</v>
      </c>
      <c r="AU300" s="22">
        <v>0</v>
      </c>
      <c r="AV300" s="22">
        <v>0</v>
      </c>
      <c r="AW300" s="22">
        <v>0</v>
      </c>
      <c r="AX300" s="22">
        <v>0</v>
      </c>
      <c r="AY300" s="22">
        <v>0</v>
      </c>
      <c r="AZ300" s="22">
        <v>0</v>
      </c>
      <c r="BA300" s="22">
        <v>0</v>
      </c>
      <c r="BB300" s="22">
        <v>0</v>
      </c>
      <c r="BC300" s="22">
        <v>0</v>
      </c>
      <c r="BD300" s="22">
        <v>0</v>
      </c>
      <c r="BE300" s="22">
        <v>0</v>
      </c>
      <c r="BF300" s="22">
        <v>0</v>
      </c>
      <c r="BG300" s="22">
        <v>0</v>
      </c>
      <c r="BH300" s="22">
        <v>0</v>
      </c>
      <c r="BI300" s="22">
        <v>0</v>
      </c>
      <c r="BJ300" s="22">
        <v>0</v>
      </c>
      <c r="BK300" s="22">
        <v>0</v>
      </c>
      <c r="BL300" s="22">
        <v>0</v>
      </c>
      <c r="BM300" s="22">
        <v>0</v>
      </c>
      <c r="BN300" s="22">
        <v>0</v>
      </c>
      <c r="BO300" s="22">
        <v>0</v>
      </c>
      <c r="BP300" s="22">
        <v>0</v>
      </c>
      <c r="BQ300" s="22">
        <v>0</v>
      </c>
      <c r="BR300" s="22">
        <v>0</v>
      </c>
      <c r="BS300" s="22">
        <v>0</v>
      </c>
      <c r="BT300" s="22">
        <v>0</v>
      </c>
    </row>
    <row r="301" spans="1:72" x14ac:dyDescent="0.25">
      <c r="N301" s="19">
        <f>STDEV(N298:N299)</f>
        <v>0</v>
      </c>
      <c r="P301" s="19">
        <f>STDEV(P298:P299)</f>
        <v>7.0710678118654502E-2</v>
      </c>
      <c r="Q301" s="19"/>
      <c r="R301" s="19">
        <f>STDEV(R298:R299)</f>
        <v>0</v>
      </c>
      <c r="S301" s="19">
        <f>STDEV(S298:S299)</f>
        <v>0</v>
      </c>
      <c r="T301" s="19"/>
      <c r="U301" s="19"/>
      <c r="AD301" s="1">
        <v>0</v>
      </c>
      <c r="AE301" s="1">
        <v>0</v>
      </c>
      <c r="AF301">
        <v>0</v>
      </c>
      <c r="AG301">
        <v>0</v>
      </c>
      <c r="AH301">
        <v>0</v>
      </c>
      <c r="AI301">
        <v>0</v>
      </c>
      <c r="AJ301">
        <v>0</v>
      </c>
      <c r="AK301">
        <v>0</v>
      </c>
      <c r="AL301">
        <v>0</v>
      </c>
      <c r="AM301">
        <v>0</v>
      </c>
      <c r="AN301">
        <v>0</v>
      </c>
      <c r="AO301" s="2">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2"/>
  <sheetViews>
    <sheetView workbookViewId="0">
      <selection activeCell="F24" sqref="F24"/>
    </sheetView>
  </sheetViews>
  <sheetFormatPr defaultColWidth="10.6640625" defaultRowHeight="13.2" x14ac:dyDescent="0.25"/>
  <cols>
    <col min="1" max="1" width="16.33203125" style="1" customWidth="1"/>
    <col min="2" max="2" width="13.109375" style="4" customWidth="1"/>
    <col min="3" max="9" width="10.6640625" style="4" customWidth="1"/>
    <col min="10" max="11" width="10.6640625" style="6" customWidth="1"/>
    <col min="12" max="12" width="25.5546875" style="103" customWidth="1"/>
    <col min="13" max="18" width="10.6640625" style="9" customWidth="1"/>
    <col min="19" max="21" width="10.6640625" style="8" customWidth="1"/>
  </cols>
  <sheetData>
    <row r="1" spans="1:23" ht="15.6" x14ac:dyDescent="0.3">
      <c r="M1" s="51" t="s">
        <v>139</v>
      </c>
    </row>
    <row r="2" spans="1:23" s="22" customFormat="1" ht="17.25" customHeigh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row>
    <row r="3" spans="1:23" s="35" customFormat="1" ht="12" customHeight="1" x14ac:dyDescent="0.25">
      <c r="A3" s="4" t="s">
        <v>23</v>
      </c>
      <c r="B3" s="90" t="s">
        <v>120</v>
      </c>
      <c r="C3" s="4" t="s">
        <v>10</v>
      </c>
      <c r="D3" s="4">
        <v>90</v>
      </c>
      <c r="E3" s="4">
        <v>10</v>
      </c>
      <c r="F3" s="4" t="s">
        <v>121</v>
      </c>
      <c r="G3" s="4"/>
      <c r="H3" s="4"/>
      <c r="I3" s="4" t="s">
        <v>102</v>
      </c>
      <c r="J3" s="4">
        <v>1.67</v>
      </c>
      <c r="K3" s="4" t="s">
        <v>229</v>
      </c>
      <c r="L3" s="98" t="str">
        <f>CONCATENATE(C3,"-",D3,"-",E3,"-",F3,"-",G3,H3,"-",I3,J3,"-",K3)</f>
        <v>ABS118-90-10-D--ben1.67-C(Si)</v>
      </c>
      <c r="M3" s="4"/>
      <c r="N3" s="4"/>
      <c r="O3" s="4"/>
      <c r="P3" s="4"/>
      <c r="Q3" s="4"/>
      <c r="R3" s="4"/>
      <c r="S3" s="4"/>
      <c r="T3" s="4"/>
      <c r="U3" s="4"/>
      <c r="V3" s="4"/>
      <c r="W3" s="4"/>
    </row>
    <row r="4" spans="1:23" s="35" customFormat="1" ht="12" customHeight="1" x14ac:dyDescent="0.25">
      <c r="A4" s="4" t="s">
        <v>23</v>
      </c>
      <c r="B4" s="90" t="s">
        <v>120</v>
      </c>
      <c r="C4" s="4" t="s">
        <v>10</v>
      </c>
      <c r="D4" s="4">
        <v>90</v>
      </c>
      <c r="E4" s="4">
        <v>10</v>
      </c>
      <c r="F4" s="4" t="s">
        <v>121</v>
      </c>
      <c r="G4" s="4"/>
      <c r="H4" s="4"/>
      <c r="I4" s="4" t="s">
        <v>102</v>
      </c>
      <c r="J4" s="4">
        <v>6.67</v>
      </c>
      <c r="K4" s="4" t="s">
        <v>229</v>
      </c>
      <c r="L4" s="98" t="str">
        <f>CONCATENATE(C4,"-",D4,"-",E4,"-",F4,"-",G4,H4,"-",I4,J4,"-",K4)</f>
        <v>ABS118-90-10-D--ben6.67-C(Si)</v>
      </c>
      <c r="M4" s="4"/>
      <c r="N4" s="4"/>
      <c r="O4" s="4"/>
      <c r="P4" s="4"/>
      <c r="Q4" s="4"/>
      <c r="R4" s="4"/>
      <c r="S4" s="4"/>
      <c r="T4" s="4"/>
      <c r="U4" s="4"/>
      <c r="V4" s="4"/>
      <c r="W4" s="4"/>
    </row>
    <row r="5" spans="1:23" s="35" customFormat="1" ht="12" customHeight="1" x14ac:dyDescent="0.25">
      <c r="A5" s="4" t="s">
        <v>23</v>
      </c>
      <c r="B5" s="90" t="s">
        <v>120</v>
      </c>
      <c r="C5" s="4" t="s">
        <v>10</v>
      </c>
      <c r="D5" s="4">
        <v>90</v>
      </c>
      <c r="E5" s="4">
        <v>10</v>
      </c>
      <c r="F5" s="4" t="s">
        <v>121</v>
      </c>
      <c r="G5" s="4"/>
      <c r="H5" s="4"/>
      <c r="I5" s="4" t="s">
        <v>102</v>
      </c>
      <c r="J5" s="4">
        <v>33.299999999999997</v>
      </c>
      <c r="K5" s="4" t="s">
        <v>229</v>
      </c>
      <c r="L5" s="98" t="str">
        <f>CONCATENATE(C5,"-",D5,"-",E5,"-",F5,"-",G5,H5,"-",I5,J5,"-",K5)</f>
        <v>ABS118-90-10-D--ben33.3-C(Si)</v>
      </c>
      <c r="M5" s="4"/>
      <c r="N5" s="4"/>
      <c r="O5" s="4"/>
      <c r="P5" s="4"/>
      <c r="Q5" s="4"/>
      <c r="R5" s="4"/>
      <c r="S5" s="4"/>
      <c r="T5" s="4"/>
      <c r="U5" s="4"/>
      <c r="V5" s="4"/>
      <c r="W5" s="4"/>
    </row>
    <row r="6" spans="1:23" s="35" customFormat="1" ht="12" customHeight="1" x14ac:dyDescent="0.25">
      <c r="A6" s="4" t="s">
        <v>23</v>
      </c>
      <c r="B6" s="90" t="s">
        <v>120</v>
      </c>
      <c r="C6" s="4" t="s">
        <v>10</v>
      </c>
      <c r="D6" s="4">
        <v>90</v>
      </c>
      <c r="E6" s="4">
        <v>10</v>
      </c>
      <c r="F6" s="4" t="s">
        <v>121</v>
      </c>
      <c r="G6" s="4"/>
      <c r="H6" s="4"/>
      <c r="I6" s="4" t="s">
        <v>102</v>
      </c>
      <c r="J6" s="4">
        <v>133</v>
      </c>
      <c r="K6" s="4" t="s">
        <v>229</v>
      </c>
      <c r="L6" s="98" t="str">
        <f>CONCATENATE(C6,"-",D6,"-",E6,"-",F6,"-",G6,H6,"-",I6,J6,"-",K6)</f>
        <v>ABS118-90-10-D--ben133-C(Si)</v>
      </c>
      <c r="M6" s="4"/>
      <c r="N6" s="4"/>
      <c r="O6" s="4"/>
      <c r="P6" s="4"/>
      <c r="Q6" s="4"/>
      <c r="R6" s="4"/>
      <c r="S6" s="4"/>
      <c r="T6" s="4"/>
      <c r="U6" s="4"/>
      <c r="V6" s="4"/>
      <c r="W6" s="4"/>
    </row>
    <row r="7" spans="1:23" s="35" customFormat="1" ht="11.25" customHeight="1" x14ac:dyDescent="0.25">
      <c r="A7" s="4" t="s">
        <v>39</v>
      </c>
      <c r="B7" s="4" t="s">
        <v>101</v>
      </c>
      <c r="C7" s="4" t="s">
        <v>10</v>
      </c>
      <c r="D7" s="4">
        <v>90</v>
      </c>
      <c r="E7" s="4">
        <v>1100</v>
      </c>
      <c r="F7" s="4" t="s">
        <v>4</v>
      </c>
      <c r="G7" s="4" t="s">
        <v>25</v>
      </c>
      <c r="H7" s="4">
        <v>33</v>
      </c>
      <c r="I7" s="4" t="s">
        <v>102</v>
      </c>
      <c r="J7" s="4">
        <v>133</v>
      </c>
      <c r="K7" s="4" t="s">
        <v>229</v>
      </c>
      <c r="L7" s="98" t="str">
        <f>CONCATENATE(C7,"-",D7,"-",E7,"-",F7,"-",G7,H7,"-",I7,J7,"-",K7)</f>
        <v>ABS118-90-1100-A-mgn33-ben133-C(Si)</v>
      </c>
      <c r="M7" s="4"/>
      <c r="N7" s="4"/>
      <c r="O7" s="4"/>
      <c r="P7" s="4">
        <v>43</v>
      </c>
      <c r="Q7" s="4"/>
      <c r="R7" s="4">
        <v>47</v>
      </c>
      <c r="S7" s="4">
        <v>42</v>
      </c>
      <c r="T7" s="4"/>
      <c r="U7" s="4">
        <v>40</v>
      </c>
      <c r="V7" s="4"/>
      <c r="W7" s="4"/>
    </row>
    <row r="8" spans="1:23" s="25" customFormat="1" x14ac:dyDescent="0.25">
      <c r="A8" s="4" t="s">
        <v>23</v>
      </c>
      <c r="B8" s="4" t="s">
        <v>231</v>
      </c>
      <c r="C8" s="4" t="s">
        <v>10</v>
      </c>
      <c r="D8" s="4">
        <v>90</v>
      </c>
      <c r="E8" s="4">
        <v>10</v>
      </c>
      <c r="F8" s="4" t="s">
        <v>4</v>
      </c>
      <c r="G8" s="4" t="s">
        <v>25</v>
      </c>
      <c r="H8" s="4">
        <v>0.04</v>
      </c>
      <c r="I8" s="4"/>
      <c r="J8" s="4"/>
      <c r="K8" s="4" t="s">
        <v>229</v>
      </c>
      <c r="L8" s="98" t="str">
        <f t="shared" ref="L8:L70" si="0">CONCATENATE(C8,"-",D8,"-",E8,"-",F8,"-",G8,H8,"-",I8,J8,"-",K8)</f>
        <v>ABS118-90-10-A-mgn0.04--C(Si)</v>
      </c>
      <c r="M8" s="4"/>
      <c r="N8" s="4"/>
      <c r="O8" s="4"/>
      <c r="P8" s="4">
        <v>8.5</v>
      </c>
      <c r="Q8" s="4"/>
      <c r="R8" s="4">
        <v>11.5</v>
      </c>
      <c r="S8" s="4">
        <v>16</v>
      </c>
      <c r="T8" s="4"/>
      <c r="U8" s="4"/>
      <c r="V8" s="4">
        <v>28</v>
      </c>
      <c r="W8" s="4">
        <v>26</v>
      </c>
    </row>
    <row r="9" spans="1:23" s="25" customFormat="1" x14ac:dyDescent="0.25">
      <c r="A9" s="4" t="s">
        <v>23</v>
      </c>
      <c r="B9" s="4" t="s">
        <v>231</v>
      </c>
      <c r="C9" s="4" t="s">
        <v>10</v>
      </c>
      <c r="D9" s="4">
        <v>90</v>
      </c>
      <c r="E9" s="4">
        <v>10</v>
      </c>
      <c r="F9" s="4" t="s">
        <v>4</v>
      </c>
      <c r="G9" s="4" t="s">
        <v>25</v>
      </c>
      <c r="H9" s="4">
        <v>0.4</v>
      </c>
      <c r="I9" s="4"/>
      <c r="J9" s="4"/>
      <c r="K9" s="4" t="s">
        <v>229</v>
      </c>
      <c r="L9" s="98" t="str">
        <f t="shared" si="0"/>
        <v>ABS118-90-10-A-mgn0.4--C(Si)</v>
      </c>
      <c r="M9" s="4"/>
      <c r="N9" s="4">
        <v>9</v>
      </c>
      <c r="O9" s="4"/>
      <c r="P9" s="4">
        <v>9.5</v>
      </c>
      <c r="Q9" s="4"/>
      <c r="R9" s="4">
        <v>11.5</v>
      </c>
      <c r="S9" s="4">
        <v>16.5</v>
      </c>
      <c r="T9" s="4"/>
      <c r="U9" s="4"/>
      <c r="V9" s="4">
        <v>25</v>
      </c>
      <c r="W9" s="4">
        <v>26</v>
      </c>
    </row>
    <row r="10" spans="1:23" s="25" customFormat="1" x14ac:dyDescent="0.25">
      <c r="A10" s="4" t="s">
        <v>23</v>
      </c>
      <c r="B10" s="4" t="s">
        <v>231</v>
      </c>
      <c r="C10" s="4" t="s">
        <v>10</v>
      </c>
      <c r="D10" s="4">
        <v>90</v>
      </c>
      <c r="E10" s="4">
        <v>10</v>
      </c>
      <c r="F10" s="4" t="s">
        <v>4</v>
      </c>
      <c r="G10" s="4" t="s">
        <v>28</v>
      </c>
      <c r="H10" s="4">
        <v>4</v>
      </c>
      <c r="I10" s="4"/>
      <c r="J10" s="4"/>
      <c r="K10" s="4" t="s">
        <v>229</v>
      </c>
      <c r="L10" s="98" t="str">
        <f t="shared" si="0"/>
        <v>ABS118-90-10-A-mgn*4--C(Si)</v>
      </c>
      <c r="M10" s="4"/>
      <c r="N10" s="4">
        <v>12</v>
      </c>
      <c r="O10" s="4"/>
      <c r="P10" s="4">
        <v>20</v>
      </c>
      <c r="Q10" s="4"/>
      <c r="R10" s="4">
        <v>27.5</v>
      </c>
      <c r="S10" s="4">
        <v>25.5</v>
      </c>
      <c r="T10" s="4"/>
      <c r="U10" s="4"/>
      <c r="V10" s="4"/>
      <c r="W10" s="4"/>
    </row>
    <row r="11" spans="1:23" s="25" customFormat="1" x14ac:dyDescent="0.25">
      <c r="A11" s="4" t="s">
        <v>23</v>
      </c>
      <c r="B11" s="4" t="s">
        <v>231</v>
      </c>
      <c r="C11" s="4" t="s">
        <v>10</v>
      </c>
      <c r="D11" s="4">
        <v>90</v>
      </c>
      <c r="E11" s="4">
        <v>10</v>
      </c>
      <c r="F11" s="4" t="s">
        <v>4</v>
      </c>
      <c r="G11" s="4" t="s">
        <v>25</v>
      </c>
      <c r="H11" s="4">
        <v>4</v>
      </c>
      <c r="I11" s="4"/>
      <c r="J11" s="4"/>
      <c r="K11" s="4" t="s">
        <v>229</v>
      </c>
      <c r="L11" s="98" t="str">
        <f t="shared" si="0"/>
        <v>ABS118-90-10-A-mgn4--C(Si)</v>
      </c>
      <c r="M11" s="4"/>
      <c r="N11" s="4">
        <v>6.5</v>
      </c>
      <c r="O11" s="4"/>
      <c r="P11" s="4">
        <v>17.5</v>
      </c>
      <c r="Q11" s="4"/>
      <c r="R11" s="4">
        <v>17.5</v>
      </c>
      <c r="S11" s="4">
        <v>25</v>
      </c>
      <c r="T11" s="4"/>
      <c r="U11" s="4"/>
      <c r="V11" s="4">
        <v>43</v>
      </c>
      <c r="W11" s="4">
        <v>26</v>
      </c>
    </row>
    <row r="12" spans="1:23" s="25" customFormat="1" x14ac:dyDescent="0.25">
      <c r="A12" s="4" t="s">
        <v>23</v>
      </c>
      <c r="B12" s="4" t="s">
        <v>231</v>
      </c>
      <c r="C12" s="4" t="s">
        <v>10</v>
      </c>
      <c r="D12" s="4">
        <v>90</v>
      </c>
      <c r="E12" s="4">
        <v>10</v>
      </c>
      <c r="F12" s="4" t="s">
        <v>4</v>
      </c>
      <c r="G12" s="4" t="s">
        <v>28</v>
      </c>
      <c r="H12" s="4">
        <v>40</v>
      </c>
      <c r="I12" s="4"/>
      <c r="J12" s="4"/>
      <c r="K12" s="4" t="s">
        <v>229</v>
      </c>
      <c r="L12" s="98" t="str">
        <f t="shared" si="0"/>
        <v>ABS118-90-10-A-mgn*40--C(Si)</v>
      </c>
      <c r="M12" s="4"/>
      <c r="N12" s="4">
        <v>5.5</v>
      </c>
      <c r="O12" s="4"/>
      <c r="P12" s="4">
        <v>15</v>
      </c>
      <c r="Q12" s="4"/>
      <c r="R12" s="4">
        <v>27</v>
      </c>
      <c r="S12" s="4">
        <v>31.5</v>
      </c>
      <c r="T12" s="4"/>
      <c r="U12" s="4"/>
      <c r="V12" s="4"/>
      <c r="W12" s="4"/>
    </row>
    <row r="13" spans="1:23" s="25" customFormat="1" x14ac:dyDescent="0.25">
      <c r="A13" s="4" t="s">
        <v>23</v>
      </c>
      <c r="B13" s="4" t="s">
        <v>231</v>
      </c>
      <c r="C13" s="4" t="s">
        <v>10</v>
      </c>
      <c r="D13" s="4">
        <v>90</v>
      </c>
      <c r="E13" s="4">
        <v>10</v>
      </c>
      <c r="F13" s="4" t="s">
        <v>4</v>
      </c>
      <c r="G13" s="4" t="s">
        <v>25</v>
      </c>
      <c r="H13" s="4">
        <v>40</v>
      </c>
      <c r="I13" s="4"/>
      <c r="J13" s="4"/>
      <c r="K13" s="4" t="s">
        <v>229</v>
      </c>
      <c r="L13" s="98" t="str">
        <f t="shared" si="0"/>
        <v>ABS118-90-10-A-mgn40--C(Si)</v>
      </c>
      <c r="M13" s="4"/>
      <c r="N13" s="4">
        <v>3</v>
      </c>
      <c r="O13" s="4"/>
      <c r="P13" s="4">
        <v>50.5</v>
      </c>
      <c r="Q13" s="4"/>
      <c r="R13" s="4">
        <v>63.5</v>
      </c>
      <c r="S13" s="4">
        <v>53.5</v>
      </c>
      <c r="T13" s="4"/>
      <c r="U13" s="4"/>
      <c r="V13" s="4">
        <v>76</v>
      </c>
      <c r="W13" s="4">
        <v>69</v>
      </c>
    </row>
    <row r="14" spans="1:23" s="25" customFormat="1" x14ac:dyDescent="0.25">
      <c r="A14" s="4" t="s">
        <v>39</v>
      </c>
      <c r="B14" s="4" t="s">
        <v>99</v>
      </c>
      <c r="C14" s="4" t="s">
        <v>10</v>
      </c>
      <c r="D14" s="4">
        <v>90</v>
      </c>
      <c r="E14" s="4">
        <v>1320</v>
      </c>
      <c r="F14" s="4" t="s">
        <v>4</v>
      </c>
      <c r="G14" s="4" t="s">
        <v>25</v>
      </c>
      <c r="H14" s="4">
        <v>40</v>
      </c>
      <c r="I14" s="4"/>
      <c r="J14" s="4"/>
      <c r="K14" s="4" t="s">
        <v>229</v>
      </c>
      <c r="L14" s="98" t="str">
        <f t="shared" si="0"/>
        <v>ABS118-90-1320-A-mgn40--C(Si)</v>
      </c>
      <c r="M14" s="4"/>
      <c r="N14" s="4"/>
      <c r="O14" s="4"/>
      <c r="P14" s="4">
        <v>64.5</v>
      </c>
      <c r="Q14" s="4"/>
      <c r="R14" s="4">
        <v>62.5</v>
      </c>
      <c r="S14" s="4">
        <v>64.5</v>
      </c>
      <c r="T14" s="4">
        <v>82</v>
      </c>
      <c r="U14" s="4"/>
      <c r="V14" s="4"/>
      <c r="W14" s="4"/>
    </row>
    <row r="15" spans="1:23" s="25" customFormat="1" x14ac:dyDescent="0.25">
      <c r="A15" s="4" t="s">
        <v>39</v>
      </c>
      <c r="B15" s="4" t="s">
        <v>100</v>
      </c>
      <c r="C15" s="4" t="s">
        <v>10</v>
      </c>
      <c r="D15" s="4">
        <v>90</v>
      </c>
      <c r="E15" s="4">
        <v>1050</v>
      </c>
      <c r="F15" s="4" t="s">
        <v>4</v>
      </c>
      <c r="G15" s="4" t="s">
        <v>25</v>
      </c>
      <c r="H15" s="4">
        <v>320</v>
      </c>
      <c r="I15" s="4"/>
      <c r="J15" s="4"/>
      <c r="K15" s="4" t="s">
        <v>229</v>
      </c>
      <c r="L15" s="98" t="str">
        <f t="shared" si="0"/>
        <v>ABS118-90-1050-A-mgn320--C(Si)</v>
      </c>
      <c r="M15" s="4"/>
      <c r="N15" s="4"/>
      <c r="O15" s="4"/>
      <c r="P15" s="4">
        <v>8.15</v>
      </c>
      <c r="Q15" s="4">
        <v>8.65</v>
      </c>
      <c r="R15" s="4"/>
      <c r="S15" s="4"/>
      <c r="T15" s="4"/>
      <c r="U15" s="4"/>
      <c r="V15" s="4"/>
      <c r="W15" s="4"/>
    </row>
    <row r="16" spans="1:23" s="25" customFormat="1" x14ac:dyDescent="0.25">
      <c r="A16" s="4" t="s">
        <v>23</v>
      </c>
      <c r="B16" s="4" t="s">
        <v>110</v>
      </c>
      <c r="C16" s="4" t="s">
        <v>10</v>
      </c>
      <c r="D16" s="4">
        <v>90</v>
      </c>
      <c r="E16" s="4">
        <v>10</v>
      </c>
      <c r="F16" s="4" t="s">
        <v>111</v>
      </c>
      <c r="G16" s="4"/>
      <c r="H16" s="4"/>
      <c r="I16" s="4"/>
      <c r="J16" s="4"/>
      <c r="K16" s="4" t="s">
        <v>230</v>
      </c>
      <c r="L16" s="98" t="str">
        <f t="shared" si="0"/>
        <v>ABS118-90-10-A(pH2.5)---NL(Si)</v>
      </c>
      <c r="M16" s="4"/>
      <c r="N16" s="4"/>
      <c r="O16" s="4">
        <v>55</v>
      </c>
      <c r="P16" s="4">
        <v>64</v>
      </c>
      <c r="Q16" s="4"/>
      <c r="R16" s="4"/>
      <c r="S16" s="4"/>
      <c r="T16" s="4"/>
      <c r="U16" s="4"/>
      <c r="V16" s="4"/>
      <c r="W16" s="4"/>
    </row>
    <row r="17" spans="1:23" s="25" customFormat="1" x14ac:dyDescent="0.25">
      <c r="A17" s="4" t="s">
        <v>23</v>
      </c>
      <c r="B17" s="4" t="s">
        <v>110</v>
      </c>
      <c r="C17" s="4" t="s">
        <v>10</v>
      </c>
      <c r="D17" s="4">
        <v>90</v>
      </c>
      <c r="E17" s="4">
        <v>10</v>
      </c>
      <c r="F17" s="4" t="s">
        <v>112</v>
      </c>
      <c r="G17" s="4"/>
      <c r="H17" s="4"/>
      <c r="I17" s="4"/>
      <c r="J17" s="4"/>
      <c r="K17" s="4" t="s">
        <v>230</v>
      </c>
      <c r="L17" s="98" t="str">
        <f t="shared" si="0"/>
        <v>ABS118-90-10-A(pH5.6)---NL(Si)</v>
      </c>
      <c r="M17" s="4"/>
      <c r="N17" s="4"/>
      <c r="O17" s="4">
        <v>0.45</v>
      </c>
      <c r="P17" s="4">
        <v>0.45</v>
      </c>
      <c r="Q17" s="4"/>
      <c r="R17" s="4"/>
      <c r="S17" s="4"/>
      <c r="T17" s="4"/>
      <c r="U17" s="4"/>
      <c r="V17" s="4"/>
      <c r="W17" s="4"/>
    </row>
    <row r="18" spans="1:23" s="25" customFormat="1" x14ac:dyDescent="0.25">
      <c r="A18" s="4" t="s">
        <v>23</v>
      </c>
      <c r="B18" s="4" t="s">
        <v>110</v>
      </c>
      <c r="C18" s="4" t="s">
        <v>10</v>
      </c>
      <c r="D18" s="4">
        <v>90</v>
      </c>
      <c r="E18" s="4">
        <v>10</v>
      </c>
      <c r="F18" s="4" t="s">
        <v>113</v>
      </c>
      <c r="G18" s="4"/>
      <c r="H18" s="4"/>
      <c r="I18" s="4"/>
      <c r="J18" s="4"/>
      <c r="K18" s="4" t="s">
        <v>230</v>
      </c>
      <c r="L18" s="98" t="str">
        <f t="shared" si="0"/>
        <v>ABS118-90-10-A(pH6.1)---NL(Si)</v>
      </c>
      <c r="M18" s="4"/>
      <c r="N18" s="4"/>
      <c r="O18" s="4">
        <v>0.6</v>
      </c>
      <c r="P18" s="4">
        <v>0.7</v>
      </c>
      <c r="Q18" s="4"/>
      <c r="R18" s="4"/>
      <c r="S18" s="4"/>
      <c r="T18" s="4"/>
      <c r="U18" s="4"/>
      <c r="V18" s="4"/>
      <c r="W18" s="4"/>
    </row>
    <row r="19" spans="1:23" s="25" customFormat="1" x14ac:dyDescent="0.25">
      <c r="A19" s="4" t="s">
        <v>23</v>
      </c>
      <c r="B19" s="4" t="s">
        <v>110</v>
      </c>
      <c r="C19" s="4" t="s">
        <v>10</v>
      </c>
      <c r="D19" s="4">
        <v>90</v>
      </c>
      <c r="E19" s="4">
        <v>10</v>
      </c>
      <c r="F19" s="4" t="s">
        <v>114</v>
      </c>
      <c r="G19" s="4"/>
      <c r="H19" s="4"/>
      <c r="I19" s="4"/>
      <c r="J19" s="4"/>
      <c r="K19" s="4" t="s">
        <v>230</v>
      </c>
      <c r="L19" s="98" t="str">
        <f t="shared" si="0"/>
        <v>ABS118-90-10-A(pH8.2)---NL(Si)</v>
      </c>
      <c r="M19" s="4"/>
      <c r="N19" s="4"/>
      <c r="O19" s="4">
        <v>4</v>
      </c>
      <c r="P19" s="4">
        <v>8.3000000000000007</v>
      </c>
      <c r="Q19" s="4"/>
      <c r="R19" s="4"/>
      <c r="S19" s="4"/>
      <c r="T19" s="4"/>
      <c r="U19" s="4"/>
      <c r="V19" s="4"/>
      <c r="W19" s="4"/>
    </row>
    <row r="20" spans="1:23" s="25" customFormat="1" x14ac:dyDescent="0.25">
      <c r="A20" s="4" t="s">
        <v>23</v>
      </c>
      <c r="B20" s="4" t="s">
        <v>110</v>
      </c>
      <c r="C20" s="4" t="s">
        <v>10</v>
      </c>
      <c r="D20" s="4">
        <v>90</v>
      </c>
      <c r="E20" s="4">
        <v>10</v>
      </c>
      <c r="F20" s="4" t="s">
        <v>115</v>
      </c>
      <c r="G20" s="4"/>
      <c r="H20" s="4"/>
      <c r="I20" s="4"/>
      <c r="J20" s="4"/>
      <c r="K20" s="4" t="s">
        <v>230</v>
      </c>
      <c r="L20" s="98" t="str">
        <f t="shared" si="0"/>
        <v>ABS118-90-10-A(pH9 unbf.)---NL(Si)</v>
      </c>
      <c r="M20" s="4"/>
      <c r="N20" s="4"/>
      <c r="O20" s="4">
        <v>6.6</v>
      </c>
      <c r="P20" s="4">
        <v>7.6</v>
      </c>
      <c r="Q20" s="4"/>
      <c r="R20" s="4"/>
      <c r="S20" s="4"/>
      <c r="T20" s="4"/>
      <c r="U20" s="4"/>
      <c r="V20" s="4"/>
      <c r="W20" s="4"/>
    </row>
    <row r="21" spans="1:23" s="25" customFormat="1" x14ac:dyDescent="0.25">
      <c r="A21" s="4" t="s">
        <v>23</v>
      </c>
      <c r="B21" s="4" t="s">
        <v>27</v>
      </c>
      <c r="C21" s="4" t="s">
        <v>10</v>
      </c>
      <c r="D21" s="4">
        <v>90</v>
      </c>
      <c r="E21" s="4">
        <v>10</v>
      </c>
      <c r="F21" s="4" t="s">
        <v>4</v>
      </c>
      <c r="G21" s="4" t="s">
        <v>26</v>
      </c>
      <c r="H21" s="4">
        <v>40</v>
      </c>
      <c r="I21" s="4"/>
      <c r="J21" s="4"/>
      <c r="K21" s="4" t="s">
        <v>229</v>
      </c>
      <c r="L21" s="98" t="str">
        <f t="shared" si="0"/>
        <v>ABS118-90-10-A-feoh40--C(Si)</v>
      </c>
      <c r="M21" s="4"/>
      <c r="N21" s="4">
        <v>3</v>
      </c>
      <c r="O21" s="4"/>
      <c r="P21" s="4">
        <v>57</v>
      </c>
      <c r="Q21" s="4"/>
      <c r="R21" s="4">
        <v>0.5</v>
      </c>
      <c r="S21" s="4">
        <v>0</v>
      </c>
      <c r="T21" s="4">
        <v>0</v>
      </c>
      <c r="U21" s="4"/>
      <c r="V21" s="4"/>
      <c r="W21" s="4">
        <v>3</v>
      </c>
    </row>
    <row r="22" spans="1:23" s="25" customFormat="1" x14ac:dyDescent="0.25">
      <c r="A22" s="4" t="s">
        <v>59</v>
      </c>
      <c r="B22" s="4" t="s">
        <v>60</v>
      </c>
      <c r="C22" s="4" t="s">
        <v>10</v>
      </c>
      <c r="D22" s="4">
        <v>90</v>
      </c>
      <c r="E22" s="4">
        <v>10</v>
      </c>
      <c r="F22" s="4" t="s">
        <v>4</v>
      </c>
      <c r="G22" s="4"/>
      <c r="H22" s="4"/>
      <c r="I22" s="4"/>
      <c r="J22" s="4" t="s">
        <v>63</v>
      </c>
      <c r="K22" s="4" t="s">
        <v>230</v>
      </c>
      <c r="L22" s="98" t="str">
        <f t="shared" si="0"/>
        <v>ABS118-90-10-A--STU-NL(Si)</v>
      </c>
      <c r="M22" s="4"/>
      <c r="N22" s="4"/>
      <c r="O22" s="4"/>
      <c r="P22" s="4">
        <v>6.1</v>
      </c>
      <c r="Q22" s="4"/>
      <c r="R22" s="4"/>
      <c r="S22" s="4"/>
      <c r="T22" s="4"/>
      <c r="U22" s="4"/>
      <c r="V22" s="4"/>
      <c r="W22" s="4"/>
    </row>
    <row r="23" spans="1:23" s="25" customFormat="1" x14ac:dyDescent="0.25">
      <c r="A23" s="4" t="s">
        <v>61</v>
      </c>
      <c r="B23" s="4" t="s">
        <v>62</v>
      </c>
      <c r="C23" s="4" t="s">
        <v>10</v>
      </c>
      <c r="D23" s="4">
        <v>90</v>
      </c>
      <c r="E23" s="4">
        <v>10</v>
      </c>
      <c r="F23" s="4" t="s">
        <v>4</v>
      </c>
      <c r="G23" s="4"/>
      <c r="H23" s="4"/>
      <c r="I23" s="4"/>
      <c r="J23" s="4" t="s">
        <v>64</v>
      </c>
      <c r="K23" s="4" t="s">
        <v>230</v>
      </c>
      <c r="L23" s="98" t="str">
        <f t="shared" si="0"/>
        <v>ABS118-90-10-A--EIR-NL(Si)</v>
      </c>
      <c r="M23" s="4"/>
      <c r="N23" s="4"/>
      <c r="O23" s="4"/>
      <c r="P23" s="4">
        <v>6.31</v>
      </c>
      <c r="Q23" s="4"/>
      <c r="R23" s="4"/>
      <c r="S23" s="4"/>
      <c r="T23" s="4"/>
      <c r="U23" s="4"/>
      <c r="V23" s="4"/>
      <c r="W23" s="4"/>
    </row>
    <row r="24" spans="1:23" s="19" customFormat="1" x14ac:dyDescent="0.25">
      <c r="A24" s="20" t="s">
        <v>39</v>
      </c>
      <c r="B24" s="20" t="s">
        <v>66</v>
      </c>
      <c r="C24" s="20" t="s">
        <v>10</v>
      </c>
      <c r="D24" s="20">
        <v>90</v>
      </c>
      <c r="E24" s="20">
        <v>10</v>
      </c>
      <c r="F24" s="20" t="s">
        <v>4</v>
      </c>
      <c r="G24" s="20"/>
      <c r="H24" s="20"/>
      <c r="I24" s="20"/>
      <c r="J24" s="20"/>
      <c r="K24" s="4" t="s">
        <v>230</v>
      </c>
      <c r="L24" s="104" t="str">
        <f t="shared" si="0"/>
        <v>ABS118-90-10-A---NL(Si)</v>
      </c>
      <c r="M24" s="20"/>
      <c r="N24" s="20">
        <v>5</v>
      </c>
      <c r="O24" s="20"/>
      <c r="P24" s="20">
        <v>7.6</v>
      </c>
      <c r="Q24" s="20"/>
      <c r="R24" s="20">
        <v>8</v>
      </c>
      <c r="S24" s="20"/>
      <c r="T24" s="20"/>
      <c r="U24" s="20"/>
      <c r="V24" s="20"/>
      <c r="W24" s="20"/>
    </row>
    <row r="25" spans="1:23" s="25" customFormat="1" x14ac:dyDescent="0.25">
      <c r="A25" s="4" t="s">
        <v>39</v>
      </c>
      <c r="B25" s="4" t="s">
        <v>66</v>
      </c>
      <c r="C25" s="4" t="s">
        <v>10</v>
      </c>
      <c r="D25" s="4">
        <v>90</v>
      </c>
      <c r="E25" s="4">
        <v>50</v>
      </c>
      <c r="F25" s="4" t="s">
        <v>4</v>
      </c>
      <c r="G25" s="4"/>
      <c r="H25" s="4"/>
      <c r="I25" s="4"/>
      <c r="J25" s="4"/>
      <c r="K25" s="4" t="s">
        <v>230</v>
      </c>
      <c r="L25" s="98" t="str">
        <f t="shared" si="0"/>
        <v>ABS118-90-50-A---NL(Si)</v>
      </c>
      <c r="M25" s="4"/>
      <c r="N25" s="4"/>
      <c r="O25" s="4"/>
      <c r="P25" s="4"/>
      <c r="Q25" s="4"/>
      <c r="R25" s="4">
        <v>4.2</v>
      </c>
      <c r="S25" s="4">
        <v>4.0999999999999996</v>
      </c>
      <c r="T25" s="4"/>
      <c r="U25" s="4"/>
      <c r="V25" s="4"/>
      <c r="W25" s="4"/>
    </row>
    <row r="26" spans="1:23" s="25" customFormat="1" x14ac:dyDescent="0.25">
      <c r="A26" s="4" t="s">
        <v>39</v>
      </c>
      <c r="B26" s="4" t="s">
        <v>66</v>
      </c>
      <c r="C26" s="4" t="s">
        <v>10</v>
      </c>
      <c r="D26" s="4">
        <v>90</v>
      </c>
      <c r="E26" s="4">
        <v>150</v>
      </c>
      <c r="F26" s="4" t="s">
        <v>4</v>
      </c>
      <c r="G26" s="4"/>
      <c r="H26" s="4"/>
      <c r="I26" s="4"/>
      <c r="J26" s="4"/>
      <c r="K26" s="4" t="s">
        <v>230</v>
      </c>
      <c r="L26" s="98" t="str">
        <f t="shared" si="0"/>
        <v>ABS118-90-150-A---NL(Si)</v>
      </c>
      <c r="M26" s="4"/>
      <c r="N26" s="4"/>
      <c r="O26" s="4"/>
      <c r="P26" s="4">
        <v>0.84</v>
      </c>
      <c r="Q26" s="4"/>
      <c r="R26" s="4">
        <v>0.83</v>
      </c>
      <c r="S26" s="4">
        <v>0.91</v>
      </c>
      <c r="T26" s="4">
        <v>1.06</v>
      </c>
      <c r="U26" s="4"/>
      <c r="V26" s="4"/>
      <c r="W26" s="4"/>
    </row>
    <row r="27" spans="1:23" s="19" customFormat="1" x14ac:dyDescent="0.25">
      <c r="A27" s="20" t="s">
        <v>39</v>
      </c>
      <c r="B27" s="20" t="s">
        <v>65</v>
      </c>
      <c r="C27" s="20" t="s">
        <v>10</v>
      </c>
      <c r="D27" s="20">
        <v>90</v>
      </c>
      <c r="E27" s="20">
        <v>260</v>
      </c>
      <c r="F27" s="20" t="s">
        <v>4</v>
      </c>
      <c r="G27" s="20"/>
      <c r="H27" s="20"/>
      <c r="I27" s="20"/>
      <c r="J27" s="20"/>
      <c r="K27" s="4" t="s">
        <v>230</v>
      </c>
      <c r="L27" s="104" t="str">
        <f t="shared" si="0"/>
        <v>ABS118-90-260-A---NL(Si)</v>
      </c>
      <c r="M27" s="20"/>
      <c r="N27" s="20"/>
      <c r="O27" s="20"/>
      <c r="P27" s="20"/>
      <c r="Q27" s="20"/>
      <c r="R27" s="20">
        <v>0.95</v>
      </c>
      <c r="S27" s="20">
        <v>0.84</v>
      </c>
      <c r="T27" s="20"/>
      <c r="U27" s="20"/>
      <c r="V27" s="20"/>
      <c r="W27" s="20"/>
    </row>
    <row r="28" spans="1:23" s="25" customFormat="1" x14ac:dyDescent="0.25">
      <c r="A28" s="4" t="s">
        <v>39</v>
      </c>
      <c r="B28" s="4" t="s">
        <v>65</v>
      </c>
      <c r="C28" s="4" t="s">
        <v>10</v>
      </c>
      <c r="D28" s="4">
        <v>90</v>
      </c>
      <c r="E28" s="4">
        <v>1100</v>
      </c>
      <c r="F28" s="4" t="s">
        <v>4</v>
      </c>
      <c r="G28" s="4"/>
      <c r="H28" s="4"/>
      <c r="I28" s="4"/>
      <c r="J28" s="4"/>
      <c r="K28" s="4" t="s">
        <v>230</v>
      </c>
      <c r="L28" s="98" t="str">
        <f t="shared" si="0"/>
        <v>ABS118-90-1100-A---NL(Si)</v>
      </c>
      <c r="M28" s="4"/>
      <c r="N28" s="4"/>
      <c r="O28" s="4"/>
      <c r="P28" s="4">
        <v>0.2</v>
      </c>
      <c r="Q28" s="4"/>
      <c r="R28" s="4">
        <v>0.26</v>
      </c>
      <c r="S28" s="4">
        <v>0.23</v>
      </c>
      <c r="T28" s="4"/>
      <c r="U28" s="4"/>
      <c r="V28" s="4">
        <v>0.3</v>
      </c>
      <c r="W28" s="4"/>
    </row>
    <row r="29" spans="1:23" s="25" customFormat="1" x14ac:dyDescent="0.25">
      <c r="A29" s="4" t="s">
        <v>39</v>
      </c>
      <c r="B29" s="4" t="s">
        <v>16</v>
      </c>
      <c r="C29" s="4" t="s">
        <v>10</v>
      </c>
      <c r="D29" s="4">
        <v>70</v>
      </c>
      <c r="E29" s="4">
        <v>1100</v>
      </c>
      <c r="F29" s="4" t="s">
        <v>4</v>
      </c>
      <c r="G29" s="4"/>
      <c r="H29" s="4"/>
      <c r="I29" s="4"/>
      <c r="J29" s="4"/>
      <c r="K29" s="4" t="s">
        <v>230</v>
      </c>
      <c r="L29" s="98" t="str">
        <f t="shared" si="0"/>
        <v>ABS118-70-1100-A---NL(Si)</v>
      </c>
      <c r="M29" s="4"/>
      <c r="N29" s="4"/>
      <c r="O29" s="4"/>
      <c r="P29" s="4">
        <v>0.24</v>
      </c>
      <c r="Q29" s="4"/>
      <c r="R29" s="4">
        <v>0.25</v>
      </c>
      <c r="S29" s="4">
        <v>0.23</v>
      </c>
      <c r="T29" s="4"/>
      <c r="U29" s="4"/>
      <c r="V29" s="4">
        <v>0.25</v>
      </c>
      <c r="W29" s="4"/>
    </row>
    <row r="30" spans="1:23" s="25" customFormat="1" x14ac:dyDescent="0.25">
      <c r="A30" s="4" t="s">
        <v>39</v>
      </c>
      <c r="B30" s="4" t="s">
        <v>16</v>
      </c>
      <c r="C30" s="4" t="s">
        <v>10</v>
      </c>
      <c r="D30" s="4">
        <v>50</v>
      </c>
      <c r="E30" s="4">
        <v>1100</v>
      </c>
      <c r="F30" s="4" t="s">
        <v>4</v>
      </c>
      <c r="G30" s="4"/>
      <c r="H30" s="4"/>
      <c r="I30" s="4"/>
      <c r="J30" s="4"/>
      <c r="K30" s="4" t="s">
        <v>230</v>
      </c>
      <c r="L30" s="98" t="str">
        <f t="shared" si="0"/>
        <v>ABS118-50-1100-A---NL(Si)</v>
      </c>
      <c r="M30" s="4"/>
      <c r="N30" s="4"/>
      <c r="O30" s="4"/>
      <c r="P30" s="4">
        <v>0.11</v>
      </c>
      <c r="Q30" s="4"/>
      <c r="R30" s="4">
        <v>0.16</v>
      </c>
      <c r="S30" s="4">
        <v>0.17</v>
      </c>
      <c r="T30" s="4"/>
      <c r="U30" s="4"/>
      <c r="V30" s="4">
        <v>0.18</v>
      </c>
      <c r="W30" s="4"/>
    </row>
    <row r="31" spans="1:23" s="25" customFormat="1" x14ac:dyDescent="0.25">
      <c r="A31" s="4" t="s">
        <v>23</v>
      </c>
      <c r="B31" s="4" t="s">
        <v>109</v>
      </c>
      <c r="C31" s="4" t="s">
        <v>10</v>
      </c>
      <c r="D31" s="4">
        <v>40</v>
      </c>
      <c r="E31" s="4">
        <v>260</v>
      </c>
      <c r="F31" s="4" t="s">
        <v>4</v>
      </c>
      <c r="G31" s="4"/>
      <c r="H31" s="4"/>
      <c r="I31" s="4"/>
      <c r="J31" s="4"/>
      <c r="K31" s="4" t="s">
        <v>230</v>
      </c>
      <c r="L31" s="98" t="str">
        <f t="shared" si="0"/>
        <v>ABS118-40-260-A---NL(Si)</v>
      </c>
      <c r="M31" s="4"/>
      <c r="N31" s="4">
        <v>0.84</v>
      </c>
      <c r="O31" s="4"/>
      <c r="P31" s="4">
        <v>0.34</v>
      </c>
      <c r="Q31" s="4"/>
      <c r="R31" s="4">
        <v>0.06</v>
      </c>
      <c r="S31" s="4">
        <v>0.27</v>
      </c>
      <c r="T31" s="4"/>
      <c r="U31" s="4"/>
      <c r="V31" s="4">
        <v>0.38</v>
      </c>
      <c r="W31" s="4"/>
    </row>
    <row r="32" spans="1:23" s="25" customFormat="1" x14ac:dyDescent="0.25">
      <c r="A32" s="4" t="s">
        <v>23</v>
      </c>
      <c r="B32" s="4" t="s">
        <v>109</v>
      </c>
      <c r="C32" s="4" t="s">
        <v>10</v>
      </c>
      <c r="D32" s="4">
        <v>70</v>
      </c>
      <c r="E32" s="4">
        <v>50</v>
      </c>
      <c r="F32" s="4" t="s">
        <v>4</v>
      </c>
      <c r="G32" s="4"/>
      <c r="H32" s="4"/>
      <c r="I32" s="4"/>
      <c r="J32" s="4"/>
      <c r="K32" s="4" t="s">
        <v>230</v>
      </c>
      <c r="L32" s="98" t="str">
        <f t="shared" si="0"/>
        <v>ABS118-70-50-A---NL(Si)</v>
      </c>
      <c r="M32" s="4"/>
      <c r="N32" s="4">
        <v>0.75</v>
      </c>
      <c r="O32" s="4"/>
      <c r="P32" s="4">
        <v>2.1</v>
      </c>
      <c r="Q32" s="4"/>
      <c r="R32" s="4">
        <v>2.7</v>
      </c>
      <c r="S32" s="4">
        <v>4</v>
      </c>
      <c r="T32" s="4"/>
      <c r="U32" s="4"/>
      <c r="V32" s="4">
        <v>4.8</v>
      </c>
      <c r="W32" s="4"/>
    </row>
    <row r="33" spans="1:23" s="25" customFormat="1" x14ac:dyDescent="0.25">
      <c r="A33" s="4" t="s">
        <v>23</v>
      </c>
      <c r="B33" s="4" t="s">
        <v>109</v>
      </c>
      <c r="C33" s="4" t="s">
        <v>10</v>
      </c>
      <c r="D33" s="4">
        <v>90</v>
      </c>
      <c r="E33" s="4">
        <v>260</v>
      </c>
      <c r="F33" s="4" t="s">
        <v>4</v>
      </c>
      <c r="G33" s="4"/>
      <c r="H33" s="4"/>
      <c r="I33" s="4"/>
      <c r="J33" s="4"/>
      <c r="K33" s="4" t="s">
        <v>230</v>
      </c>
      <c r="L33" s="98" t="str">
        <f t="shared" si="0"/>
        <v>ABS118-90-260-A---NL(Si)</v>
      </c>
      <c r="M33" s="4"/>
      <c r="N33" s="4">
        <v>0.78</v>
      </c>
      <c r="O33" s="4"/>
      <c r="P33" s="4">
        <v>1.25</v>
      </c>
      <c r="Q33" s="4"/>
      <c r="R33" s="4">
        <v>0.95</v>
      </c>
      <c r="S33" s="4">
        <v>0.84</v>
      </c>
      <c r="T33" s="4"/>
      <c r="U33" s="4"/>
      <c r="V33" s="4"/>
      <c r="W33" s="4"/>
    </row>
    <row r="34" spans="1:23" s="25" customFormat="1" x14ac:dyDescent="0.25">
      <c r="A34" s="4" t="s">
        <v>23</v>
      </c>
      <c r="B34" s="4" t="s">
        <v>109</v>
      </c>
      <c r="C34" s="4" t="s">
        <v>10</v>
      </c>
      <c r="D34" s="4">
        <v>90</v>
      </c>
      <c r="E34" s="4">
        <v>50</v>
      </c>
      <c r="F34" s="4" t="s">
        <v>4</v>
      </c>
      <c r="G34" s="4"/>
      <c r="H34" s="4"/>
      <c r="I34" s="4"/>
      <c r="J34" s="4"/>
      <c r="K34" s="4" t="s">
        <v>230</v>
      </c>
      <c r="L34" s="98" t="str">
        <f t="shared" si="0"/>
        <v>ABS118-90-50-A---NL(Si)</v>
      </c>
      <c r="M34" s="4"/>
      <c r="N34" s="4">
        <v>1.45</v>
      </c>
      <c r="O34" s="4"/>
      <c r="P34" s="4">
        <v>2</v>
      </c>
      <c r="Q34" s="4"/>
      <c r="R34" s="4">
        <v>4.2</v>
      </c>
      <c r="S34" s="4">
        <v>4.0999999999999996</v>
      </c>
      <c r="T34" s="4"/>
      <c r="U34" s="4"/>
      <c r="V34" s="4"/>
      <c r="W34" s="4"/>
    </row>
    <row r="35" spans="1:23" s="25" customFormat="1" x14ac:dyDescent="0.25">
      <c r="A35" s="4" t="s">
        <v>23</v>
      </c>
      <c r="B35" s="4" t="s">
        <v>109</v>
      </c>
      <c r="C35" s="4" t="s">
        <v>10</v>
      </c>
      <c r="D35" s="4">
        <v>90</v>
      </c>
      <c r="E35" s="4">
        <v>10</v>
      </c>
      <c r="F35" s="4" t="s">
        <v>4</v>
      </c>
      <c r="G35" s="4"/>
      <c r="H35" s="4"/>
      <c r="I35" s="4"/>
      <c r="J35" s="4"/>
      <c r="K35" s="4" t="s">
        <v>230</v>
      </c>
      <c r="L35" s="98" t="str">
        <f t="shared" si="0"/>
        <v>ABS118-90-10-A---NL(Si)</v>
      </c>
      <c r="M35" s="4"/>
      <c r="N35" s="4">
        <v>5</v>
      </c>
      <c r="O35" s="4"/>
      <c r="P35" s="4">
        <v>7.6</v>
      </c>
      <c r="Q35" s="4"/>
      <c r="R35" s="4">
        <v>8</v>
      </c>
      <c r="S35" s="4"/>
      <c r="T35" s="4"/>
      <c r="U35" s="4"/>
      <c r="V35" s="4"/>
      <c r="W35" s="4"/>
    </row>
    <row r="36" spans="1:23" s="25" customFormat="1" x14ac:dyDescent="0.25">
      <c r="A36" s="4" t="s">
        <v>23</v>
      </c>
      <c r="B36" s="4" t="s">
        <v>109</v>
      </c>
      <c r="C36" s="4" t="s">
        <v>10</v>
      </c>
      <c r="D36" s="4">
        <v>110</v>
      </c>
      <c r="E36" s="4">
        <v>10</v>
      </c>
      <c r="F36" s="4" t="s">
        <v>4</v>
      </c>
      <c r="G36" s="4"/>
      <c r="H36" s="4"/>
      <c r="I36" s="4"/>
      <c r="J36" s="4"/>
      <c r="K36" s="4" t="s">
        <v>230</v>
      </c>
      <c r="L36" s="98" t="str">
        <f t="shared" si="0"/>
        <v>ABS118-110-10-A---NL(Si)</v>
      </c>
      <c r="M36" s="4">
        <v>6.1</v>
      </c>
      <c r="N36" s="4">
        <v>7.5</v>
      </c>
      <c r="O36" s="4"/>
      <c r="P36" s="4">
        <v>11.5</v>
      </c>
      <c r="Q36" s="4"/>
      <c r="R36" s="4">
        <v>13.5</v>
      </c>
      <c r="S36" s="4">
        <v>13.5</v>
      </c>
      <c r="T36" s="4"/>
      <c r="U36" s="4"/>
      <c r="V36" s="4">
        <v>18</v>
      </c>
      <c r="W36" s="4"/>
    </row>
    <row r="37" spans="1:23" s="36" customFormat="1" x14ac:dyDescent="0.25">
      <c r="A37" s="6" t="s">
        <v>23</v>
      </c>
      <c r="B37" s="6" t="s">
        <v>119</v>
      </c>
      <c r="C37" s="6" t="s">
        <v>9</v>
      </c>
      <c r="D37" s="6">
        <v>90</v>
      </c>
      <c r="E37" s="6">
        <v>10</v>
      </c>
      <c r="F37" s="6" t="s">
        <v>4</v>
      </c>
      <c r="G37" s="6"/>
      <c r="H37" s="6"/>
      <c r="I37" s="6" t="s">
        <v>102</v>
      </c>
      <c r="J37" s="6">
        <v>2000</v>
      </c>
      <c r="K37" s="43" t="s">
        <v>229</v>
      </c>
      <c r="L37" s="99" t="str">
        <f t="shared" si="0"/>
        <v>JSSA-90-10-A--ben2000-C(Si)</v>
      </c>
      <c r="M37" s="6"/>
      <c r="N37" s="6"/>
      <c r="O37" s="6"/>
      <c r="P37" s="6"/>
      <c r="Q37" s="6"/>
      <c r="R37" s="6"/>
      <c r="S37" s="6"/>
      <c r="T37" s="6"/>
      <c r="U37" s="6"/>
      <c r="V37" s="6"/>
      <c r="W37" s="6"/>
    </row>
    <row r="38" spans="1:23" s="36" customFormat="1" x14ac:dyDescent="0.25">
      <c r="A38" s="6" t="s">
        <v>23</v>
      </c>
      <c r="B38" s="6" t="s">
        <v>120</v>
      </c>
      <c r="C38" s="6" t="s">
        <v>9</v>
      </c>
      <c r="D38" s="6">
        <v>90</v>
      </c>
      <c r="E38" s="6">
        <v>10</v>
      </c>
      <c r="F38" s="6" t="s">
        <v>121</v>
      </c>
      <c r="G38" s="6"/>
      <c r="H38" s="6"/>
      <c r="I38" s="6" t="s">
        <v>102</v>
      </c>
      <c r="J38" s="6">
        <v>133</v>
      </c>
      <c r="K38" s="43" t="s">
        <v>229</v>
      </c>
      <c r="L38" s="99" t="str">
        <f>CONCATENATE(C38,"-",D38,"-",E38,"-",F38,"-",G38,H38,"-",I38,J38,"-",K38)</f>
        <v>JSSA-90-10-D--ben133-C(Si)</v>
      </c>
      <c r="M38" s="6"/>
      <c r="N38" s="6"/>
      <c r="O38" s="6"/>
      <c r="P38" s="6"/>
      <c r="Q38" s="6"/>
      <c r="R38" s="6"/>
      <c r="S38" s="6"/>
      <c r="T38" s="6"/>
      <c r="U38" s="6"/>
      <c r="V38" s="6"/>
      <c r="W38" s="6"/>
    </row>
    <row r="39" spans="1:23" s="36" customFormat="1" x14ac:dyDescent="0.25">
      <c r="A39" s="6" t="s">
        <v>39</v>
      </c>
      <c r="B39" s="6" t="s">
        <v>101</v>
      </c>
      <c r="C39" s="6" t="s">
        <v>9</v>
      </c>
      <c r="D39" s="6">
        <v>90</v>
      </c>
      <c r="E39" s="6">
        <v>10</v>
      </c>
      <c r="F39" s="6" t="s">
        <v>4</v>
      </c>
      <c r="G39" s="6" t="s">
        <v>25</v>
      </c>
      <c r="H39" s="6">
        <v>33</v>
      </c>
      <c r="I39" s="6" t="s">
        <v>102</v>
      </c>
      <c r="J39" s="6">
        <v>133</v>
      </c>
      <c r="K39" s="43" t="s">
        <v>229</v>
      </c>
      <c r="L39" s="99" t="str">
        <f t="shared" si="0"/>
        <v>JSSA-90-10-A-mgn33-ben133-C(Si)</v>
      </c>
      <c r="M39" s="6"/>
      <c r="N39" s="6">
        <v>6.6</v>
      </c>
      <c r="O39" s="6"/>
      <c r="P39" s="6">
        <v>9.3000000000000007</v>
      </c>
      <c r="Q39" s="6"/>
      <c r="R39" s="6">
        <v>27</v>
      </c>
      <c r="S39" s="6">
        <v>19.5</v>
      </c>
      <c r="T39" s="6"/>
      <c r="U39" s="6"/>
      <c r="V39" s="6"/>
      <c r="W39" s="6"/>
    </row>
    <row r="40" spans="1:23" s="36" customFormat="1" x14ac:dyDescent="0.25">
      <c r="A40" s="6" t="s">
        <v>39</v>
      </c>
      <c r="B40" s="6" t="s">
        <v>101</v>
      </c>
      <c r="C40" s="6" t="s">
        <v>9</v>
      </c>
      <c r="D40" s="6">
        <v>90</v>
      </c>
      <c r="E40" s="6">
        <v>1100</v>
      </c>
      <c r="F40" s="6" t="s">
        <v>4</v>
      </c>
      <c r="G40" s="6" t="s">
        <v>25</v>
      </c>
      <c r="H40" s="6">
        <v>33</v>
      </c>
      <c r="I40" s="6" t="s">
        <v>102</v>
      </c>
      <c r="J40" s="6">
        <v>133</v>
      </c>
      <c r="K40" s="43" t="s">
        <v>229</v>
      </c>
      <c r="L40" s="99" t="str">
        <f t="shared" si="0"/>
        <v>JSSA-90-1100-A-mgn33-ben133-C(Si)</v>
      </c>
      <c r="M40" s="6"/>
      <c r="N40" s="6"/>
      <c r="O40" s="6"/>
      <c r="P40" s="6"/>
      <c r="Q40" s="6"/>
      <c r="R40" s="6">
        <v>48</v>
      </c>
      <c r="S40" s="6">
        <v>42</v>
      </c>
      <c r="T40" s="6"/>
      <c r="U40" s="6"/>
      <c r="V40" s="6">
        <v>42</v>
      </c>
      <c r="W40" s="6"/>
    </row>
    <row r="41" spans="1:23" s="25" customFormat="1" x14ac:dyDescent="0.25">
      <c r="A41" s="6" t="s">
        <v>23</v>
      </c>
      <c r="B41" s="6" t="s">
        <v>231</v>
      </c>
      <c r="C41" s="6" t="s">
        <v>9</v>
      </c>
      <c r="D41" s="6">
        <v>90</v>
      </c>
      <c r="E41" s="6">
        <v>10</v>
      </c>
      <c r="F41" s="6" t="s">
        <v>4</v>
      </c>
      <c r="G41" s="6" t="s">
        <v>25</v>
      </c>
      <c r="H41" s="6">
        <v>40</v>
      </c>
      <c r="I41" s="6"/>
      <c r="J41" s="6"/>
      <c r="K41" s="43" t="s">
        <v>229</v>
      </c>
      <c r="L41" s="99" t="str">
        <f t="shared" si="0"/>
        <v>JSSA-90-10-A-mgn40--C(Si)</v>
      </c>
      <c r="M41" s="6"/>
      <c r="N41" s="6">
        <v>5</v>
      </c>
      <c r="O41" s="6"/>
      <c r="P41" s="6">
        <v>8</v>
      </c>
      <c r="Q41" s="6"/>
      <c r="R41" s="6">
        <v>28</v>
      </c>
      <c r="S41" s="6">
        <v>47</v>
      </c>
      <c r="T41" s="6"/>
      <c r="U41" s="6"/>
      <c r="V41" s="6"/>
      <c r="W41" s="6"/>
    </row>
    <row r="42" spans="1:23" s="25" customFormat="1" x14ac:dyDescent="0.25">
      <c r="A42" s="6" t="s">
        <v>56</v>
      </c>
      <c r="B42" s="6" t="s">
        <v>57</v>
      </c>
      <c r="C42" s="6" t="s">
        <v>9</v>
      </c>
      <c r="D42" s="6">
        <v>90</v>
      </c>
      <c r="E42" s="6">
        <v>10</v>
      </c>
      <c r="F42" s="6" t="s">
        <v>4</v>
      </c>
      <c r="G42" s="6"/>
      <c r="H42" s="6"/>
      <c r="I42" s="6"/>
      <c r="J42" s="6"/>
      <c r="K42" s="43" t="s">
        <v>230</v>
      </c>
      <c r="L42" s="99" t="str">
        <f t="shared" si="0"/>
        <v>JSSA-90-10-A---NL(Si)</v>
      </c>
      <c r="M42" s="6">
        <v>3.6</v>
      </c>
      <c r="N42" s="6">
        <v>4.3</v>
      </c>
      <c r="O42" s="6">
        <v>7.3</v>
      </c>
      <c r="P42" s="6">
        <v>8.8000000000000007</v>
      </c>
      <c r="Q42" s="6"/>
      <c r="R42" s="6">
        <v>10</v>
      </c>
      <c r="S42" s="6">
        <v>14</v>
      </c>
      <c r="T42" s="6"/>
      <c r="U42" s="6"/>
      <c r="V42" s="6">
        <v>21</v>
      </c>
      <c r="W42" s="6"/>
    </row>
    <row r="43" spans="1:23" s="25" customFormat="1" x14ac:dyDescent="0.25">
      <c r="A43" s="6" t="s">
        <v>54</v>
      </c>
      <c r="B43" s="6" t="s">
        <v>55</v>
      </c>
      <c r="C43" s="6" t="s">
        <v>9</v>
      </c>
      <c r="D43" s="6">
        <v>90</v>
      </c>
      <c r="E43" s="6">
        <v>10</v>
      </c>
      <c r="F43" s="6" t="s">
        <v>58</v>
      </c>
      <c r="G43" s="6"/>
      <c r="H43" s="6"/>
      <c r="I43" s="6"/>
      <c r="J43" s="6"/>
      <c r="K43" s="43" t="s">
        <v>230</v>
      </c>
      <c r="L43" s="99" t="str">
        <f t="shared" si="0"/>
        <v>JSSA-90-10-C---NL(Si)</v>
      </c>
      <c r="M43" s="6">
        <v>0</v>
      </c>
      <c r="N43" s="6">
        <v>1</v>
      </c>
      <c r="O43" s="6">
        <v>4.5999999999999996</v>
      </c>
      <c r="P43" s="6">
        <v>6.8</v>
      </c>
      <c r="Q43" s="6"/>
      <c r="R43" s="6">
        <v>9.8000000000000007</v>
      </c>
      <c r="S43" s="6">
        <v>14.4</v>
      </c>
      <c r="T43" s="6"/>
      <c r="U43" s="6"/>
      <c r="V43" s="6"/>
      <c r="W43" s="6"/>
    </row>
    <row r="44" spans="1:23" s="25" customFormat="1" x14ac:dyDescent="0.25">
      <c r="A44" s="6" t="s">
        <v>39</v>
      </c>
      <c r="B44" s="6" t="s">
        <v>15</v>
      </c>
      <c r="C44" s="6" t="s">
        <v>9</v>
      </c>
      <c r="D44" s="6">
        <v>90</v>
      </c>
      <c r="E44" s="6">
        <v>1100</v>
      </c>
      <c r="F44" s="6" t="s">
        <v>4</v>
      </c>
      <c r="G44" s="6"/>
      <c r="H44" s="6"/>
      <c r="I44" s="6"/>
      <c r="J44" s="6"/>
      <c r="K44" s="43" t="s">
        <v>230</v>
      </c>
      <c r="L44" s="99" t="str">
        <f t="shared" si="0"/>
        <v>JSSA-90-1100-A---NL(Si)</v>
      </c>
      <c r="M44" s="6"/>
      <c r="N44" s="6"/>
      <c r="O44" s="6"/>
      <c r="P44" s="6"/>
      <c r="Q44" s="6"/>
      <c r="R44" s="6">
        <v>0.34</v>
      </c>
      <c r="S44" s="6">
        <v>0.42</v>
      </c>
      <c r="T44" s="6"/>
      <c r="U44" s="6"/>
      <c r="V44" s="6">
        <v>0.36</v>
      </c>
      <c r="W44" s="6"/>
    </row>
    <row r="45" spans="1:23" s="25" customFormat="1" x14ac:dyDescent="0.25">
      <c r="A45" s="6" t="s">
        <v>39</v>
      </c>
      <c r="B45" s="6" t="s">
        <v>15</v>
      </c>
      <c r="C45" s="6" t="s">
        <v>9</v>
      </c>
      <c r="D45" s="6">
        <v>90</v>
      </c>
      <c r="E45" s="6">
        <v>4000</v>
      </c>
      <c r="F45" s="6" t="s">
        <v>4</v>
      </c>
      <c r="G45" s="6"/>
      <c r="H45" s="6"/>
      <c r="I45" s="6"/>
      <c r="J45" s="6"/>
      <c r="K45" s="43" t="s">
        <v>230</v>
      </c>
      <c r="L45" s="99" t="str">
        <f t="shared" si="0"/>
        <v>JSSA-90-4000-A---NL(Si)</v>
      </c>
      <c r="M45" s="6"/>
      <c r="N45" s="6"/>
      <c r="O45" s="6"/>
      <c r="P45" s="6"/>
      <c r="Q45" s="6"/>
      <c r="R45" s="6">
        <v>0.11</v>
      </c>
      <c r="S45" s="6"/>
      <c r="T45" s="6"/>
      <c r="U45" s="6"/>
      <c r="V45" s="6"/>
      <c r="W45" s="6"/>
    </row>
    <row r="46" spans="1:23" s="25" customFormat="1" x14ac:dyDescent="0.25">
      <c r="A46" s="8" t="s">
        <v>23</v>
      </c>
      <c r="B46" s="8" t="s">
        <v>27</v>
      </c>
      <c r="C46" s="8" t="s">
        <v>2</v>
      </c>
      <c r="D46" s="8">
        <v>90</v>
      </c>
      <c r="E46" s="8">
        <v>10</v>
      </c>
      <c r="F46" s="8" t="s">
        <v>4</v>
      </c>
      <c r="G46" s="8" t="s">
        <v>25</v>
      </c>
      <c r="H46" s="8">
        <v>40</v>
      </c>
      <c r="I46" s="8"/>
      <c r="J46" s="8"/>
      <c r="K46" s="116" t="s">
        <v>229</v>
      </c>
      <c r="L46" s="100" t="str">
        <f t="shared" si="0"/>
        <v>SON68-90-10-A-mgn40--C(Si)</v>
      </c>
      <c r="M46" s="8"/>
      <c r="N46" s="8">
        <v>1</v>
      </c>
      <c r="O46" s="8"/>
      <c r="P46" s="8">
        <v>23.5</v>
      </c>
      <c r="Q46" s="8"/>
      <c r="R46" s="8">
        <v>61</v>
      </c>
      <c r="S46" s="8">
        <v>59.5</v>
      </c>
      <c r="T46" s="8"/>
      <c r="U46" s="8"/>
      <c r="V46" s="8"/>
      <c r="W46" s="8"/>
    </row>
    <row r="47" spans="1:23" s="25" customFormat="1" x14ac:dyDescent="0.25">
      <c r="A47" s="8" t="s">
        <v>17</v>
      </c>
      <c r="B47" s="8" t="s">
        <v>18</v>
      </c>
      <c r="C47" s="8" t="s">
        <v>2</v>
      </c>
      <c r="D47" s="8">
        <v>90</v>
      </c>
      <c r="E47" s="8">
        <v>1200</v>
      </c>
      <c r="F47" s="8" t="s">
        <v>4</v>
      </c>
      <c r="G47" s="8"/>
      <c r="H47" s="8"/>
      <c r="I47" s="8"/>
      <c r="J47" s="8"/>
      <c r="K47" s="116" t="s">
        <v>230</v>
      </c>
      <c r="L47" s="100" t="str">
        <f t="shared" si="0"/>
        <v>SON68-90-1200-A---NL(Si)</v>
      </c>
      <c r="M47" s="9"/>
      <c r="N47" s="9"/>
      <c r="O47" s="9"/>
      <c r="P47" s="12">
        <v>0.34859154929577463</v>
      </c>
      <c r="Q47" s="12"/>
      <c r="R47" s="12">
        <v>0.37629107981220655</v>
      </c>
      <c r="S47" s="9"/>
      <c r="T47" s="9"/>
      <c r="U47" s="9"/>
      <c r="V47" s="12">
        <v>0.40541210224308816</v>
      </c>
      <c r="W47" s="12">
        <v>0.34297078768909756</v>
      </c>
    </row>
    <row r="48" spans="1:23" s="25" customFormat="1" x14ac:dyDescent="0.25">
      <c r="A48" s="8" t="s">
        <v>17</v>
      </c>
      <c r="B48" s="8" t="s">
        <v>19</v>
      </c>
      <c r="C48" s="8" t="s">
        <v>2</v>
      </c>
      <c r="D48" s="8">
        <v>90</v>
      </c>
      <c r="E48" s="8">
        <v>1200</v>
      </c>
      <c r="F48" s="8" t="s">
        <v>4</v>
      </c>
      <c r="G48" s="8"/>
      <c r="H48" s="8"/>
      <c r="I48" s="8"/>
      <c r="J48" s="8"/>
      <c r="K48" s="116" t="s">
        <v>230</v>
      </c>
      <c r="L48" s="100" t="str">
        <f t="shared" si="0"/>
        <v>SON68-90-1200-A---NL(Si)</v>
      </c>
      <c r="M48" s="9"/>
      <c r="N48" s="9"/>
      <c r="O48" s="9"/>
      <c r="P48" s="12">
        <v>0.34154929577464788</v>
      </c>
      <c r="Q48" s="12"/>
      <c r="R48" s="12">
        <v>0.36963354199269688</v>
      </c>
      <c r="S48" s="9"/>
      <c r="T48" s="9"/>
      <c r="U48" s="9"/>
      <c r="V48" s="12">
        <v>0.39761997913406361</v>
      </c>
      <c r="W48" s="12">
        <v>0.335178664580073</v>
      </c>
    </row>
    <row r="49" spans="1:23" s="25" customFormat="1" x14ac:dyDescent="0.25">
      <c r="A49" s="8" t="s">
        <v>17</v>
      </c>
      <c r="B49" s="8" t="s">
        <v>20</v>
      </c>
      <c r="C49" s="8" t="s">
        <v>2</v>
      </c>
      <c r="D49" s="8">
        <v>90</v>
      </c>
      <c r="E49" s="8">
        <v>1200</v>
      </c>
      <c r="F49" s="8" t="s">
        <v>4</v>
      </c>
      <c r="G49" s="8"/>
      <c r="H49" s="8"/>
      <c r="I49" s="8"/>
      <c r="J49" s="8"/>
      <c r="K49" s="116" t="s">
        <v>230</v>
      </c>
      <c r="L49" s="100" t="str">
        <f t="shared" si="0"/>
        <v>SON68-90-1200-A---NL(Si)</v>
      </c>
      <c r="M49" s="11"/>
      <c r="N49" s="11"/>
      <c r="O49" s="11"/>
      <c r="P49" s="12">
        <v>0.34350547730829423</v>
      </c>
      <c r="Q49" s="12"/>
      <c r="R49" s="12">
        <v>0.37659102764736574</v>
      </c>
      <c r="S49" s="9"/>
      <c r="T49" s="9"/>
      <c r="U49" s="9"/>
      <c r="V49" s="12">
        <v>0.40155190401669277</v>
      </c>
      <c r="W49" s="12">
        <v>0.34059728742827333</v>
      </c>
    </row>
    <row r="50" spans="1:23" s="25" customFormat="1" x14ac:dyDescent="0.25">
      <c r="A50" s="8" t="s">
        <v>17</v>
      </c>
      <c r="B50" s="8" t="s">
        <v>21</v>
      </c>
      <c r="C50" s="8" t="s">
        <v>2</v>
      </c>
      <c r="D50" s="8">
        <v>90</v>
      </c>
      <c r="E50" s="8">
        <v>1200</v>
      </c>
      <c r="F50" s="8" t="s">
        <v>4</v>
      </c>
      <c r="G50" s="9"/>
      <c r="H50" s="9"/>
      <c r="I50" s="9"/>
      <c r="J50" s="9"/>
      <c r="K50" s="116" t="s">
        <v>230</v>
      </c>
      <c r="L50" s="100" t="str">
        <f t="shared" si="0"/>
        <v>SON68-90-1200-A---NL(Si)</v>
      </c>
      <c r="M50" s="9"/>
      <c r="N50" s="9"/>
      <c r="O50" s="9"/>
      <c r="P50" s="12">
        <v>0.33763693270735523</v>
      </c>
      <c r="Q50" s="12"/>
      <c r="R50" s="12">
        <v>0.36418231611893587</v>
      </c>
      <c r="S50" s="9"/>
      <c r="T50" s="9"/>
      <c r="U50" s="9"/>
      <c r="V50" s="12">
        <v>0.39746348461137193</v>
      </c>
      <c r="W50" s="12">
        <v>0.33948226395409498</v>
      </c>
    </row>
    <row r="51" spans="1:23" s="25" customFormat="1" x14ac:dyDescent="0.25">
      <c r="A51" s="8" t="s">
        <v>17</v>
      </c>
      <c r="B51" s="8" t="s">
        <v>22</v>
      </c>
      <c r="C51" s="8" t="s">
        <v>2</v>
      </c>
      <c r="D51" s="8">
        <v>90</v>
      </c>
      <c r="E51" s="8">
        <v>1200</v>
      </c>
      <c r="F51" s="8" t="s">
        <v>4</v>
      </c>
      <c r="G51" s="9"/>
      <c r="H51" s="9"/>
      <c r="I51" s="9"/>
      <c r="J51" s="9"/>
      <c r="K51" s="116" t="s">
        <v>230</v>
      </c>
      <c r="L51" s="100" t="str">
        <f t="shared" si="0"/>
        <v>SON68-90-1200-A---NL(Si)</v>
      </c>
      <c r="M51" s="9"/>
      <c r="N51" s="9"/>
      <c r="O51" s="9"/>
      <c r="P51" s="12">
        <v>0.33802816901408456</v>
      </c>
      <c r="Q51" s="12"/>
      <c r="R51" s="12">
        <v>0.36457355242566514</v>
      </c>
      <c r="S51" s="9"/>
      <c r="T51" s="9"/>
      <c r="U51" s="9"/>
      <c r="V51" s="12">
        <v>0.39369457485654674</v>
      </c>
      <c r="W51" s="12">
        <v>0.33311163275952016</v>
      </c>
    </row>
    <row r="52" spans="1:23" s="25" customFormat="1" x14ac:dyDescent="0.25">
      <c r="A52" s="8" t="s">
        <v>23</v>
      </c>
      <c r="B52" s="8" t="s">
        <v>231</v>
      </c>
      <c r="C52" s="8" t="s">
        <v>2</v>
      </c>
      <c r="D52" s="8">
        <v>90</v>
      </c>
      <c r="E52" s="8">
        <v>10</v>
      </c>
      <c r="F52" s="8" t="s">
        <v>40</v>
      </c>
      <c r="G52" s="8" t="s">
        <v>25</v>
      </c>
      <c r="H52" s="8">
        <v>40</v>
      </c>
      <c r="I52" s="8"/>
      <c r="J52" s="8"/>
      <c r="K52" s="116" t="s">
        <v>229</v>
      </c>
      <c r="L52" s="100" t="str">
        <f t="shared" si="0"/>
        <v>SON68-90-10-A(pH9)-mgn40--C(Si)</v>
      </c>
      <c r="M52" s="8"/>
      <c r="N52" s="8">
        <v>5.5</v>
      </c>
      <c r="O52" s="8"/>
      <c r="P52" s="8">
        <v>15</v>
      </c>
      <c r="Q52" s="8"/>
      <c r="R52" s="8">
        <v>27</v>
      </c>
      <c r="S52" s="8">
        <v>31.5</v>
      </c>
      <c r="T52" s="8"/>
      <c r="U52" s="8"/>
      <c r="V52" s="8"/>
      <c r="W52" s="8"/>
    </row>
    <row r="53" spans="1:23" s="25" customFormat="1" x14ac:dyDescent="0.25">
      <c r="A53" s="8" t="s">
        <v>23</v>
      </c>
      <c r="B53" s="8" t="s">
        <v>231</v>
      </c>
      <c r="C53" s="8" t="s">
        <v>2</v>
      </c>
      <c r="D53" s="8">
        <v>90</v>
      </c>
      <c r="E53" s="8">
        <v>10</v>
      </c>
      <c r="F53" s="8" t="s">
        <v>40</v>
      </c>
      <c r="G53" s="8" t="s">
        <v>25</v>
      </c>
      <c r="H53" s="8">
        <v>4</v>
      </c>
      <c r="I53" s="8"/>
      <c r="J53" s="8"/>
      <c r="K53" s="116" t="s">
        <v>229</v>
      </c>
      <c r="L53" s="100" t="str">
        <f t="shared" si="0"/>
        <v>SON68-90-10-A(pH9)-mgn4--C(Si)</v>
      </c>
      <c r="N53" s="91">
        <v>12</v>
      </c>
      <c r="O53" s="91"/>
      <c r="P53" s="91">
        <v>20</v>
      </c>
      <c r="Q53" s="91"/>
      <c r="R53" s="91">
        <v>27.5</v>
      </c>
      <c r="S53" s="91">
        <v>25.5</v>
      </c>
      <c r="T53" s="91"/>
      <c r="U53" s="91"/>
      <c r="V53" s="91"/>
    </row>
    <row r="54" spans="1:23" s="25" customFormat="1" x14ac:dyDescent="0.25">
      <c r="A54" s="8" t="s">
        <v>23</v>
      </c>
      <c r="B54" s="8" t="s">
        <v>231</v>
      </c>
      <c r="C54" s="8" t="s">
        <v>2</v>
      </c>
      <c r="D54" s="8">
        <v>90</v>
      </c>
      <c r="E54" s="8">
        <v>10</v>
      </c>
      <c r="F54" s="8" t="s">
        <v>40</v>
      </c>
      <c r="G54" s="8" t="s">
        <v>26</v>
      </c>
      <c r="H54" s="8">
        <v>40</v>
      </c>
      <c r="I54" s="8"/>
      <c r="J54" s="8"/>
      <c r="K54" s="116" t="s">
        <v>229</v>
      </c>
      <c r="L54" s="100" t="str">
        <f t="shared" si="0"/>
        <v>SON68-90-10-A(pH9)-feoh40--C(Si)</v>
      </c>
      <c r="N54" s="15">
        <v>1</v>
      </c>
      <c r="O54" s="15"/>
      <c r="P54" s="15">
        <v>1</v>
      </c>
      <c r="Q54" s="15"/>
      <c r="R54" s="15">
        <v>4</v>
      </c>
      <c r="S54" s="15">
        <v>4</v>
      </c>
      <c r="T54" s="15"/>
      <c r="U54" s="15"/>
      <c r="V54" s="15"/>
    </row>
    <row r="55" spans="1:23" s="25" customFormat="1" x14ac:dyDescent="0.25">
      <c r="A55" s="8" t="s">
        <v>23</v>
      </c>
      <c r="B55" s="8" t="s">
        <v>231</v>
      </c>
      <c r="C55" s="8" t="s">
        <v>2</v>
      </c>
      <c r="D55" s="8">
        <v>90</v>
      </c>
      <c r="E55" s="8">
        <v>10</v>
      </c>
      <c r="F55" s="8" t="s">
        <v>40</v>
      </c>
      <c r="G55" s="8" t="s">
        <v>26</v>
      </c>
      <c r="H55" s="8">
        <v>4</v>
      </c>
      <c r="I55" s="8"/>
      <c r="J55" s="8"/>
      <c r="K55" s="116" t="s">
        <v>229</v>
      </c>
      <c r="L55" s="100" t="str">
        <f t="shared" si="0"/>
        <v>SON68-90-10-A(pH9)-feoh4--C(Si)</v>
      </c>
      <c r="N55" s="15">
        <v>2</v>
      </c>
      <c r="O55" s="15"/>
      <c r="P55" s="15">
        <v>3.5</v>
      </c>
      <c r="Q55" s="15"/>
      <c r="R55" s="15">
        <v>11</v>
      </c>
      <c r="S55" s="15">
        <v>14</v>
      </c>
      <c r="T55" s="15"/>
      <c r="U55" s="15"/>
      <c r="V55" s="15"/>
    </row>
    <row r="56" spans="1:23" s="38" customFormat="1" x14ac:dyDescent="0.25">
      <c r="A56" s="37" t="s">
        <v>39</v>
      </c>
      <c r="B56" s="37" t="s">
        <v>106</v>
      </c>
      <c r="C56" s="37" t="s">
        <v>73</v>
      </c>
      <c r="D56" s="37">
        <v>110</v>
      </c>
      <c r="E56" s="37">
        <v>10</v>
      </c>
      <c r="F56" s="37" t="s">
        <v>4</v>
      </c>
      <c r="J56" s="38" t="s">
        <v>64</v>
      </c>
      <c r="K56" s="63" t="s">
        <v>230</v>
      </c>
      <c r="L56" s="101" t="str">
        <f>CONCATENATE(C56,"-",D56,"-",E56,"-",F56,"-",G56,H56,"-",I56,J56,"-",K56)</f>
        <v>MW-110-10-A--EIR-NL(Si)</v>
      </c>
      <c r="N56" s="39">
        <v>18.5</v>
      </c>
      <c r="O56" s="39"/>
      <c r="P56" s="39">
        <v>22.25</v>
      </c>
      <c r="Q56" s="39"/>
      <c r="R56" s="39"/>
      <c r="S56" s="39"/>
      <c r="T56" s="39"/>
      <c r="U56" s="39"/>
      <c r="V56" s="39"/>
    </row>
    <row r="57" spans="1:23" s="38" customFormat="1" x14ac:dyDescent="0.25">
      <c r="A57" s="37" t="s">
        <v>39</v>
      </c>
      <c r="B57" s="37" t="s">
        <v>106</v>
      </c>
      <c r="C57" s="37" t="s">
        <v>73</v>
      </c>
      <c r="D57" s="37">
        <v>110</v>
      </c>
      <c r="E57" s="37">
        <v>10</v>
      </c>
      <c r="F57" s="37" t="s">
        <v>4</v>
      </c>
      <c r="J57" s="38" t="s">
        <v>104</v>
      </c>
      <c r="K57" s="63" t="s">
        <v>230</v>
      </c>
      <c r="L57" s="101" t="str">
        <f>CONCATENATE(C57,"-",D57,"-",E57,"-",F57,"-",G57,H57,"-",I57,J57,"-",K57)</f>
        <v>MW-110-10-A--BNFL-NL(Si)</v>
      </c>
      <c r="N57" s="39">
        <v>15.82</v>
      </c>
      <c r="O57" s="39"/>
      <c r="P57" s="39">
        <v>19.899999999999999</v>
      </c>
      <c r="Q57" s="39"/>
      <c r="R57" s="39"/>
      <c r="S57" s="39"/>
      <c r="T57" s="39"/>
      <c r="U57" s="39"/>
      <c r="V57" s="39"/>
    </row>
    <row r="58" spans="1:23" s="38" customFormat="1" x14ac:dyDescent="0.25">
      <c r="A58" s="37" t="s">
        <v>39</v>
      </c>
      <c r="B58" s="37" t="s">
        <v>105</v>
      </c>
      <c r="C58" s="37" t="s">
        <v>73</v>
      </c>
      <c r="D58" s="37">
        <v>90</v>
      </c>
      <c r="E58" s="37">
        <v>10</v>
      </c>
      <c r="F58" s="37" t="s">
        <v>4</v>
      </c>
      <c r="J58" s="38" t="s">
        <v>64</v>
      </c>
      <c r="K58" s="63" t="s">
        <v>230</v>
      </c>
      <c r="L58" s="101" t="str">
        <f t="shared" si="0"/>
        <v>MW-90-10-A--EIR-NL(Si)</v>
      </c>
      <c r="N58" s="39">
        <v>6.6</v>
      </c>
      <c r="O58" s="39"/>
      <c r="P58" s="39">
        <v>16.100000000000001</v>
      </c>
      <c r="Q58" s="39"/>
      <c r="R58" s="39">
        <v>26.45</v>
      </c>
      <c r="S58" s="39">
        <v>25.9</v>
      </c>
      <c r="T58" s="39"/>
      <c r="U58" s="39"/>
      <c r="V58" s="39"/>
    </row>
    <row r="59" spans="1:23" s="38" customFormat="1" x14ac:dyDescent="0.25">
      <c r="A59" s="37" t="s">
        <v>39</v>
      </c>
      <c r="B59" s="37" t="s">
        <v>105</v>
      </c>
      <c r="C59" s="37" t="s">
        <v>73</v>
      </c>
      <c r="D59" s="37">
        <v>90</v>
      </c>
      <c r="E59" s="37">
        <v>10</v>
      </c>
      <c r="F59" s="37" t="s">
        <v>4</v>
      </c>
      <c r="J59" s="38" t="s">
        <v>104</v>
      </c>
      <c r="K59" s="63" t="s">
        <v>230</v>
      </c>
      <c r="L59" s="101" t="str">
        <f t="shared" si="0"/>
        <v>MW-90-10-A--BNFL-NL(Si)</v>
      </c>
      <c r="N59" s="39">
        <v>4.9249999999999998</v>
      </c>
      <c r="O59" s="39"/>
      <c r="P59" s="39">
        <v>16.135000000000002</v>
      </c>
      <c r="Q59" s="39"/>
      <c r="R59" s="39">
        <v>21.9</v>
      </c>
      <c r="S59" s="39"/>
      <c r="T59" s="39"/>
      <c r="U59" s="39"/>
      <c r="V59" s="39"/>
    </row>
    <row r="60" spans="1:23" s="38" customFormat="1" x14ac:dyDescent="0.25">
      <c r="A60" s="37" t="s">
        <v>39</v>
      </c>
      <c r="B60" s="37" t="s">
        <v>103</v>
      </c>
      <c r="C60" s="37" t="s">
        <v>73</v>
      </c>
      <c r="D60" s="37">
        <v>70</v>
      </c>
      <c r="E60" s="37">
        <v>10</v>
      </c>
      <c r="F60" s="37" t="s">
        <v>4</v>
      </c>
      <c r="J60" s="38" t="s">
        <v>64</v>
      </c>
      <c r="K60" s="63" t="s">
        <v>230</v>
      </c>
      <c r="L60" s="101" t="str">
        <f t="shared" si="0"/>
        <v>MW-70-10-A--EIR-NL(Si)</v>
      </c>
      <c r="N60" s="39"/>
      <c r="O60" s="39"/>
      <c r="P60" s="39">
        <v>4.915</v>
      </c>
      <c r="Q60" s="39"/>
      <c r="R60" s="39">
        <v>2.0099999999999998</v>
      </c>
      <c r="S60" s="39"/>
      <c r="T60" s="39"/>
      <c r="U60" s="39"/>
      <c r="V60" s="39"/>
    </row>
    <row r="61" spans="1:23" s="38" customFormat="1" x14ac:dyDescent="0.25">
      <c r="A61" s="37" t="s">
        <v>39</v>
      </c>
      <c r="B61" s="37" t="s">
        <v>103</v>
      </c>
      <c r="C61" s="37" t="s">
        <v>73</v>
      </c>
      <c r="D61" s="37">
        <v>70</v>
      </c>
      <c r="E61" s="37">
        <v>10</v>
      </c>
      <c r="F61" s="37" t="s">
        <v>4</v>
      </c>
      <c r="J61" s="38" t="s">
        <v>104</v>
      </c>
      <c r="K61" s="63" t="s">
        <v>230</v>
      </c>
      <c r="L61" s="101" t="str">
        <f t="shared" si="0"/>
        <v>MW-70-10-A--BNFL-NL(Si)</v>
      </c>
      <c r="N61" s="39"/>
      <c r="O61" s="39"/>
      <c r="P61" s="39">
        <v>5.2549999999999999</v>
      </c>
      <c r="Q61" s="39"/>
      <c r="R61" s="39"/>
      <c r="S61" s="39"/>
      <c r="T61" s="39"/>
      <c r="U61" s="39"/>
      <c r="V61" s="39"/>
    </row>
    <row r="62" spans="1:23" s="38" customFormat="1" x14ac:dyDescent="0.25">
      <c r="A62" s="37" t="s">
        <v>39</v>
      </c>
      <c r="B62" s="37" t="s">
        <v>108</v>
      </c>
      <c r="C62" s="37" t="s">
        <v>73</v>
      </c>
      <c r="D62" s="37">
        <v>110</v>
      </c>
      <c r="E62" s="37">
        <v>1320</v>
      </c>
      <c r="F62" s="37" t="s">
        <v>4</v>
      </c>
      <c r="K62" s="63" t="s">
        <v>230</v>
      </c>
      <c r="L62" s="101" t="str">
        <f t="shared" si="0"/>
        <v>MW-110-1320-A---NL(Si)</v>
      </c>
      <c r="N62" s="39">
        <v>0.54500000000000004</v>
      </c>
      <c r="O62" s="39"/>
      <c r="P62" s="39">
        <v>0.48499999999999999</v>
      </c>
      <c r="Q62" s="39"/>
      <c r="R62" s="39"/>
      <c r="S62" s="39"/>
      <c r="T62" s="39"/>
      <c r="U62" s="39"/>
      <c r="V62" s="39"/>
    </row>
    <row r="63" spans="1:23" s="38" customFormat="1" x14ac:dyDescent="0.25">
      <c r="A63" s="37" t="s">
        <v>39</v>
      </c>
      <c r="B63" s="37" t="s">
        <v>107</v>
      </c>
      <c r="C63" s="37" t="s">
        <v>73</v>
      </c>
      <c r="D63" s="37">
        <v>90</v>
      </c>
      <c r="E63" s="37">
        <v>1320</v>
      </c>
      <c r="F63" s="37" t="s">
        <v>4</v>
      </c>
      <c r="J63" s="38" t="s">
        <v>64</v>
      </c>
      <c r="K63" s="63" t="s">
        <v>230</v>
      </c>
      <c r="L63" s="101" t="str">
        <f t="shared" si="0"/>
        <v>MW-90-1320-A--EIR-NL(Si)</v>
      </c>
      <c r="N63" s="39">
        <v>0.37</v>
      </c>
      <c r="O63" s="39"/>
      <c r="P63" s="39">
        <v>0.37</v>
      </c>
      <c r="R63" s="39">
        <v>0.38</v>
      </c>
      <c r="S63" s="39">
        <v>0.37</v>
      </c>
      <c r="T63" s="39"/>
      <c r="U63" s="39"/>
      <c r="V63" s="39"/>
    </row>
    <row r="64" spans="1:23" s="38" customFormat="1" x14ac:dyDescent="0.25">
      <c r="A64" s="37" t="s">
        <v>39</v>
      </c>
      <c r="B64" s="37" t="s">
        <v>107</v>
      </c>
      <c r="C64" s="37" t="s">
        <v>73</v>
      </c>
      <c r="D64" s="37">
        <v>90</v>
      </c>
      <c r="E64" s="37">
        <v>1320</v>
      </c>
      <c r="F64" s="37" t="s">
        <v>4</v>
      </c>
      <c r="J64" s="38" t="s">
        <v>104</v>
      </c>
      <c r="K64" s="63" t="s">
        <v>230</v>
      </c>
      <c r="L64" s="101" t="str">
        <f t="shared" si="0"/>
        <v>MW-90-1320-A--BNFL-NL(Si)</v>
      </c>
      <c r="N64" s="39">
        <v>0.45</v>
      </c>
      <c r="O64" s="39"/>
      <c r="P64" s="39">
        <v>0.5</v>
      </c>
      <c r="Q64" s="39">
        <v>0.435</v>
      </c>
      <c r="R64" s="39">
        <v>0.45</v>
      </c>
      <c r="S64" s="39"/>
      <c r="T64" s="39"/>
      <c r="U64" s="39"/>
      <c r="V64" s="39"/>
    </row>
    <row r="65" spans="1:23" s="38" customFormat="1" x14ac:dyDescent="0.25">
      <c r="A65" s="37" t="s">
        <v>39</v>
      </c>
      <c r="B65" s="37" t="s">
        <v>106</v>
      </c>
      <c r="C65" s="37" t="s">
        <v>73</v>
      </c>
      <c r="D65" s="37">
        <v>70</v>
      </c>
      <c r="E65" s="37">
        <v>1320</v>
      </c>
      <c r="F65" s="37" t="s">
        <v>4</v>
      </c>
      <c r="K65" s="63" t="s">
        <v>230</v>
      </c>
      <c r="L65" s="101" t="str">
        <f t="shared" si="0"/>
        <v>MW-70-1320-A---NL(Si)</v>
      </c>
      <c r="N65" s="39"/>
      <c r="O65" s="39"/>
      <c r="P65" s="39">
        <v>0.375</v>
      </c>
      <c r="Q65" s="39"/>
      <c r="R65" s="39">
        <v>0.20499999999999999</v>
      </c>
      <c r="S65" s="39"/>
      <c r="T65" s="39"/>
      <c r="U65" s="39"/>
      <c r="V65" s="39"/>
    </row>
    <row r="66" spans="1:23" s="38" customFormat="1" x14ac:dyDescent="0.25">
      <c r="A66" s="37" t="s">
        <v>17</v>
      </c>
      <c r="B66" s="37" t="s">
        <v>124</v>
      </c>
      <c r="C66" s="37" t="s">
        <v>73</v>
      </c>
      <c r="D66" s="37">
        <v>90</v>
      </c>
      <c r="E66" s="37">
        <v>1200</v>
      </c>
      <c r="F66" s="37" t="s">
        <v>4</v>
      </c>
      <c r="K66" s="63" t="s">
        <v>230</v>
      </c>
      <c r="L66" s="101" t="str">
        <f t="shared" si="0"/>
        <v>MW-90-1200-A---NL(Si)</v>
      </c>
      <c r="N66" s="39"/>
      <c r="O66" s="39"/>
      <c r="P66" s="42">
        <v>0.61342592592592593</v>
      </c>
      <c r="R66" s="42">
        <v>0.53960495742300307</v>
      </c>
      <c r="U66" s="39"/>
      <c r="V66" s="42">
        <v>0.60555086474857045</v>
      </c>
      <c r="W66" s="42">
        <v>0.49445452516104654</v>
      </c>
    </row>
    <row r="67" spans="1:23" s="38" customFormat="1" x14ac:dyDescent="0.25">
      <c r="A67" s="37" t="s">
        <v>17</v>
      </c>
      <c r="B67" s="37" t="s">
        <v>125</v>
      </c>
      <c r="C67" s="37" t="s">
        <v>73</v>
      </c>
      <c r="D67" s="37">
        <v>90</v>
      </c>
      <c r="E67" s="37">
        <v>1200</v>
      </c>
      <c r="F67" s="37" t="s">
        <v>4</v>
      </c>
      <c r="K67" s="63" t="s">
        <v>230</v>
      </c>
      <c r="L67" s="101" t="str">
        <f t="shared" si="0"/>
        <v>MW-90-1200-A---NL(Si)</v>
      </c>
      <c r="N67" s="39"/>
      <c r="O67" s="39"/>
      <c r="P67" s="42">
        <v>0.60185185185185186</v>
      </c>
      <c r="R67" s="42">
        <v>0.5497429329086122</v>
      </c>
      <c r="U67" s="39"/>
      <c r="V67" s="42">
        <v>0.61129244641247504</v>
      </c>
      <c r="W67" s="42">
        <v>0.50908381399195302</v>
      </c>
    </row>
    <row r="68" spans="1:23" s="25" customFormat="1" x14ac:dyDescent="0.25">
      <c r="A68" s="37" t="s">
        <v>17</v>
      </c>
      <c r="B68" s="37" t="s">
        <v>126</v>
      </c>
      <c r="C68" s="37" t="s">
        <v>73</v>
      </c>
      <c r="D68" s="37">
        <v>90</v>
      </c>
      <c r="E68" s="37">
        <v>1200</v>
      </c>
      <c r="F68" s="37" t="s">
        <v>4</v>
      </c>
      <c r="G68" s="26"/>
      <c r="H68" s="26"/>
      <c r="I68" s="26"/>
      <c r="J68" s="26"/>
      <c r="K68" s="63" t="s">
        <v>230</v>
      </c>
      <c r="L68" s="101" t="str">
        <f t="shared" si="0"/>
        <v>MW-90-1200-A---NL(Si)</v>
      </c>
      <c r="M68" s="26"/>
      <c r="N68" s="26"/>
      <c r="O68" s="26"/>
      <c r="P68" s="42">
        <v>0.57484567901234573</v>
      </c>
      <c r="Q68" s="9"/>
      <c r="R68" s="42">
        <v>0.54444880962878928</v>
      </c>
      <c r="S68" s="8"/>
      <c r="T68" s="8"/>
      <c r="U68" s="26"/>
      <c r="V68" s="42">
        <v>0.59720553548924316</v>
      </c>
      <c r="W68" s="42">
        <v>0.49055304948522016</v>
      </c>
    </row>
    <row r="69" spans="1:23" s="25" customFormat="1" x14ac:dyDescent="0.25">
      <c r="A69" s="37" t="s">
        <v>17</v>
      </c>
      <c r="B69" s="37" t="s">
        <v>127</v>
      </c>
      <c r="C69" s="37" t="s">
        <v>73</v>
      </c>
      <c r="D69" s="37">
        <v>90</v>
      </c>
      <c r="E69" s="37">
        <v>1200</v>
      </c>
      <c r="F69" s="37" t="s">
        <v>4</v>
      </c>
      <c r="K69" s="63" t="s">
        <v>230</v>
      </c>
      <c r="L69" s="101" t="str">
        <f t="shared" si="0"/>
        <v>MW-90-1200-A---NL(Si)</v>
      </c>
      <c r="P69" s="42">
        <v>0.33912037037037041</v>
      </c>
      <c r="Q69" s="9"/>
      <c r="R69" s="42">
        <v>0.54799028713452258</v>
      </c>
      <c r="S69" s="8"/>
      <c r="T69" s="8"/>
      <c r="V69" s="42">
        <v>0.61393619446008996</v>
      </c>
      <c r="W69" s="42">
        <v>0.50728370845606696</v>
      </c>
    </row>
    <row r="70" spans="1:23" s="25" customFormat="1" x14ac:dyDescent="0.25">
      <c r="A70" s="37" t="s">
        <v>17</v>
      </c>
      <c r="B70" s="37" t="s">
        <v>128</v>
      </c>
      <c r="C70" s="37" t="s">
        <v>73</v>
      </c>
      <c r="D70" s="37">
        <v>90</v>
      </c>
      <c r="E70" s="37">
        <v>1200</v>
      </c>
      <c r="F70" s="37" t="s">
        <v>4</v>
      </c>
      <c r="K70" s="63" t="s">
        <v>230</v>
      </c>
      <c r="L70" s="101" t="str">
        <f t="shared" si="0"/>
        <v>MW-90-1200-A---NL(Si)</v>
      </c>
      <c r="P70" s="42">
        <v>0.60185185185185186</v>
      </c>
      <c r="Q70" s="9"/>
      <c r="R70" s="42">
        <v>0.55408534282054889</v>
      </c>
      <c r="S70" s="8"/>
      <c r="T70" s="8"/>
      <c r="V70" s="42">
        <v>0.6112384625027073</v>
      </c>
      <c r="W70" s="42">
        <v>0.48681056216468049</v>
      </c>
    </row>
    <row r="71" spans="1:23" x14ac:dyDescent="0.25">
      <c r="B71" s="1"/>
      <c r="C71"/>
      <c r="D71"/>
      <c r="E71"/>
      <c r="F71"/>
      <c r="G71"/>
      <c r="H71"/>
      <c r="I71"/>
      <c r="J71"/>
      <c r="K71"/>
      <c r="L71" s="102"/>
      <c r="M71"/>
      <c r="N71"/>
      <c r="O71"/>
      <c r="P71"/>
      <c r="Q71"/>
      <c r="R71"/>
      <c r="S71"/>
      <c r="T71"/>
      <c r="U71"/>
    </row>
    <row r="72" spans="1:23" x14ac:dyDescent="0.25">
      <c r="B72" s="1"/>
      <c r="C72"/>
      <c r="D72"/>
      <c r="E72"/>
      <c r="F72"/>
      <c r="G72"/>
      <c r="H72"/>
      <c r="I72"/>
      <c r="J72"/>
      <c r="K72"/>
      <c r="L72" s="102"/>
      <c r="M72"/>
      <c r="N72"/>
      <c r="O72"/>
      <c r="P72"/>
      <c r="Q72"/>
      <c r="R72"/>
      <c r="S72"/>
      <c r="T72"/>
      <c r="U72"/>
    </row>
    <row r="73" spans="1:23" x14ac:dyDescent="0.25">
      <c r="B73" s="1"/>
      <c r="C73"/>
      <c r="D73"/>
      <c r="E73"/>
      <c r="F73"/>
      <c r="G73"/>
      <c r="H73"/>
      <c r="I73"/>
      <c r="J73"/>
      <c r="K73"/>
      <c r="L73" s="102"/>
      <c r="M73"/>
      <c r="N73"/>
      <c r="O73"/>
      <c r="P73"/>
      <c r="Q73"/>
      <c r="R73"/>
      <c r="S73"/>
      <c r="T73"/>
      <c r="U73"/>
    </row>
    <row r="74" spans="1:23" x14ac:dyDescent="0.25">
      <c r="B74" s="1"/>
      <c r="C74"/>
      <c r="D74"/>
      <c r="E74"/>
      <c r="F74"/>
      <c r="G74"/>
      <c r="H74"/>
      <c r="I74"/>
      <c r="J74"/>
      <c r="K74"/>
      <c r="L74" s="102"/>
      <c r="M74"/>
      <c r="N74"/>
      <c r="O74"/>
      <c r="P74"/>
      <c r="Q74"/>
      <c r="R74"/>
      <c r="S74"/>
      <c r="T74"/>
      <c r="U74"/>
    </row>
    <row r="75" spans="1:23" x14ac:dyDescent="0.25">
      <c r="B75" s="1"/>
      <c r="C75"/>
      <c r="D75"/>
      <c r="E75"/>
      <c r="F75"/>
      <c r="G75"/>
      <c r="H75"/>
      <c r="I75"/>
      <c r="J75"/>
      <c r="K75"/>
      <c r="L75" s="102"/>
      <c r="M75"/>
      <c r="N75"/>
      <c r="O75"/>
      <c r="P75"/>
      <c r="Q75"/>
      <c r="R75"/>
      <c r="S75"/>
      <c r="T75"/>
      <c r="U75"/>
    </row>
    <row r="76" spans="1:23" x14ac:dyDescent="0.25">
      <c r="B76" s="1"/>
      <c r="C76"/>
      <c r="D76"/>
      <c r="E76"/>
      <c r="F76"/>
      <c r="G76"/>
      <c r="H76"/>
      <c r="I76"/>
      <c r="J76"/>
      <c r="K76"/>
      <c r="L76" s="102"/>
      <c r="M76"/>
      <c r="N76"/>
      <c r="O76"/>
      <c r="P76"/>
      <c r="Q76"/>
      <c r="R76"/>
      <c r="S76"/>
      <c r="T76"/>
      <c r="U76"/>
    </row>
    <row r="77" spans="1:23" x14ac:dyDescent="0.25">
      <c r="B77" s="1"/>
      <c r="C77"/>
      <c r="D77"/>
      <c r="E77"/>
      <c r="F77"/>
      <c r="G77"/>
      <c r="H77"/>
      <c r="I77"/>
      <c r="J77"/>
      <c r="K77"/>
      <c r="L77" s="102"/>
      <c r="M77"/>
      <c r="N77"/>
      <c r="O77"/>
      <c r="P77"/>
      <c r="Q77"/>
      <c r="R77"/>
      <c r="S77"/>
      <c r="T77"/>
      <c r="U77"/>
    </row>
    <row r="78" spans="1:23" x14ac:dyDescent="0.25">
      <c r="B78" s="1"/>
      <c r="C78"/>
      <c r="D78"/>
      <c r="E78"/>
      <c r="F78"/>
      <c r="G78"/>
      <c r="H78"/>
      <c r="I78"/>
      <c r="J78"/>
      <c r="K78"/>
      <c r="L78" s="102"/>
      <c r="M78"/>
      <c r="N78"/>
      <c r="O78"/>
      <c r="P78"/>
      <c r="Q78"/>
      <c r="R78"/>
      <c r="S78"/>
      <c r="T78"/>
      <c r="U78"/>
    </row>
    <row r="79" spans="1:23" x14ac:dyDescent="0.25">
      <c r="B79" s="1"/>
      <c r="C79"/>
      <c r="D79"/>
      <c r="E79"/>
      <c r="F79"/>
      <c r="G79"/>
      <c r="H79"/>
      <c r="I79"/>
      <c r="J79"/>
      <c r="K79"/>
      <c r="L79" s="102"/>
      <c r="M79"/>
      <c r="N79"/>
      <c r="O79"/>
      <c r="P79"/>
      <c r="Q79"/>
      <c r="R79"/>
      <c r="S79"/>
      <c r="T79"/>
      <c r="U79"/>
    </row>
    <row r="80" spans="1:23" x14ac:dyDescent="0.25">
      <c r="B80" s="1"/>
      <c r="C80"/>
      <c r="D80" s="3"/>
      <c r="E80" s="6"/>
      <c r="F80"/>
      <c r="G80"/>
      <c r="H80"/>
      <c r="I80"/>
      <c r="J80"/>
      <c r="K80"/>
      <c r="L80" s="102"/>
      <c r="M80"/>
      <c r="N80"/>
      <c r="O80"/>
      <c r="P80"/>
      <c r="Q80"/>
      <c r="R80"/>
      <c r="S80"/>
      <c r="T80"/>
      <c r="U80"/>
    </row>
    <row r="81" spans="2:12" customFormat="1" x14ac:dyDescent="0.25">
      <c r="B81" s="1"/>
      <c r="D81" s="3"/>
      <c r="E81" s="6"/>
      <c r="L81" s="102"/>
    </row>
    <row r="82" spans="2:12" customFormat="1" x14ac:dyDescent="0.25">
      <c r="B82" s="1"/>
      <c r="D82" s="3"/>
      <c r="E82" s="6"/>
      <c r="L82" s="102"/>
    </row>
    <row r="83" spans="2:12" customFormat="1" x14ac:dyDescent="0.25">
      <c r="B83" s="1"/>
      <c r="D83" s="3"/>
      <c r="E83" s="6"/>
      <c r="L83" s="102"/>
    </row>
    <row r="84" spans="2:12" customFormat="1" x14ac:dyDescent="0.25">
      <c r="B84" s="1"/>
      <c r="D84" s="3"/>
      <c r="E84" s="6"/>
      <c r="L84" s="102"/>
    </row>
    <row r="85" spans="2:12" customFormat="1" x14ac:dyDescent="0.25">
      <c r="B85" s="1"/>
      <c r="D85" s="3"/>
      <c r="E85" s="6"/>
      <c r="L85" s="102"/>
    </row>
    <row r="86" spans="2:12" customFormat="1" x14ac:dyDescent="0.25">
      <c r="B86" s="1"/>
      <c r="D86" s="3"/>
      <c r="E86" s="6"/>
      <c r="L86" s="102"/>
    </row>
    <row r="87" spans="2:12" customFormat="1" x14ac:dyDescent="0.25">
      <c r="B87" s="1"/>
      <c r="L87" s="102"/>
    </row>
    <row r="88" spans="2:12" customFormat="1" x14ac:dyDescent="0.25">
      <c r="B88" s="1"/>
      <c r="L88" s="102"/>
    </row>
    <row r="89" spans="2:12" customFormat="1" x14ac:dyDescent="0.25">
      <c r="B89" s="1"/>
      <c r="L89" s="102"/>
    </row>
    <row r="90" spans="2:12" customFormat="1" x14ac:dyDescent="0.25">
      <c r="B90" s="1"/>
      <c r="L90" s="102"/>
    </row>
    <row r="91" spans="2:12" customFormat="1" x14ac:dyDescent="0.25">
      <c r="B91" s="1"/>
      <c r="L91" s="102"/>
    </row>
    <row r="92" spans="2:12" customFormat="1" x14ac:dyDescent="0.25">
      <c r="B92" s="1"/>
      <c r="L92" s="102"/>
    </row>
    <row r="93" spans="2:12" customFormat="1" x14ac:dyDescent="0.25">
      <c r="B93" s="1"/>
      <c r="L93" s="102"/>
    </row>
    <row r="94" spans="2:12" customFormat="1" x14ac:dyDescent="0.25">
      <c r="B94" s="1"/>
      <c r="L94" s="102"/>
    </row>
    <row r="95" spans="2:12" customFormat="1" x14ac:dyDescent="0.25">
      <c r="B95" s="1"/>
      <c r="L95" s="102"/>
    </row>
    <row r="96" spans="2:12" customFormat="1" x14ac:dyDescent="0.25">
      <c r="B96" s="1"/>
      <c r="L96" s="102"/>
    </row>
    <row r="97" spans="2:12" customFormat="1" x14ac:dyDescent="0.25">
      <c r="B97" s="1"/>
      <c r="L97" s="102"/>
    </row>
    <row r="98" spans="2:12" customFormat="1" x14ac:dyDescent="0.25">
      <c r="B98" s="1"/>
      <c r="L98" s="102"/>
    </row>
    <row r="99" spans="2:12" customFormat="1" x14ac:dyDescent="0.25">
      <c r="B99" s="1"/>
      <c r="L99" s="102"/>
    </row>
    <row r="100" spans="2:12" customFormat="1" x14ac:dyDescent="0.25">
      <c r="B100" s="1"/>
      <c r="L100" s="102"/>
    </row>
    <row r="101" spans="2:12" customFormat="1" x14ac:dyDescent="0.25">
      <c r="B101" s="1"/>
      <c r="L101" s="102"/>
    </row>
    <row r="102" spans="2:12" customFormat="1" x14ac:dyDescent="0.25">
      <c r="B102" s="1"/>
      <c r="L102" s="102"/>
    </row>
    <row r="103" spans="2:12" customFormat="1" x14ac:dyDescent="0.25">
      <c r="B103" s="1"/>
      <c r="L103" s="102"/>
    </row>
    <row r="104" spans="2:12" customFormat="1" x14ac:dyDescent="0.25">
      <c r="B104" s="1"/>
      <c r="L104" s="102"/>
    </row>
    <row r="105" spans="2:12" customFormat="1" x14ac:dyDescent="0.25">
      <c r="B105" s="1"/>
      <c r="L105" s="102"/>
    </row>
    <row r="106" spans="2:12" customFormat="1" x14ac:dyDescent="0.25">
      <c r="B106" s="1"/>
      <c r="L106" s="102"/>
    </row>
    <row r="107" spans="2:12" customFormat="1" x14ac:dyDescent="0.25">
      <c r="B107" s="1"/>
      <c r="L107" s="102"/>
    </row>
    <row r="108" spans="2:12" customFormat="1" x14ac:dyDescent="0.25">
      <c r="B108" s="1"/>
      <c r="L108" s="102"/>
    </row>
    <row r="109" spans="2:12" customFormat="1" x14ac:dyDescent="0.25">
      <c r="B109" s="1"/>
      <c r="L109" s="102"/>
    </row>
    <row r="110" spans="2:12" customFormat="1" x14ac:dyDescent="0.25">
      <c r="B110" s="1"/>
      <c r="L110" s="102"/>
    </row>
    <row r="111" spans="2:12" customFormat="1" x14ac:dyDescent="0.25">
      <c r="B111" s="1"/>
      <c r="L111" s="102"/>
    </row>
    <row r="112" spans="2:12" customFormat="1" x14ac:dyDescent="0.25">
      <c r="B112" s="1"/>
      <c r="L112" s="102"/>
    </row>
    <row r="113" spans="2:12" customFormat="1" x14ac:dyDescent="0.25">
      <c r="B113" s="1"/>
      <c r="L113" s="102"/>
    </row>
    <row r="114" spans="2:12" customFormat="1" x14ac:dyDescent="0.25">
      <c r="B114" s="1"/>
      <c r="L114" s="102"/>
    </row>
    <row r="115" spans="2:12" customFormat="1" x14ac:dyDescent="0.25">
      <c r="B115" s="1"/>
      <c r="L115" s="102"/>
    </row>
    <row r="116" spans="2:12" customFormat="1" x14ac:dyDescent="0.25">
      <c r="B116" s="1"/>
      <c r="L116" s="102"/>
    </row>
    <row r="117" spans="2:12" customFormat="1" x14ac:dyDescent="0.25">
      <c r="B117" s="1"/>
      <c r="L117" s="102"/>
    </row>
    <row r="118" spans="2:12" customFormat="1" x14ac:dyDescent="0.25">
      <c r="B118" s="1"/>
      <c r="L118" s="102"/>
    </row>
    <row r="119" spans="2:12" customFormat="1" x14ac:dyDescent="0.25">
      <c r="B119" s="1"/>
      <c r="L119" s="102"/>
    </row>
    <row r="120" spans="2:12" customFormat="1" x14ac:dyDescent="0.25">
      <c r="B120" s="1"/>
      <c r="L120" s="102"/>
    </row>
    <row r="121" spans="2:12" customFormat="1" x14ac:dyDescent="0.25">
      <c r="B121" s="1"/>
      <c r="L121" s="102"/>
    </row>
    <row r="122" spans="2:12" customFormat="1" x14ac:dyDescent="0.25">
      <c r="B122" s="1"/>
      <c r="L122" s="102"/>
    </row>
    <row r="123" spans="2:12" customFormat="1" x14ac:dyDescent="0.25">
      <c r="B123" s="1"/>
      <c r="L123" s="102"/>
    </row>
    <row r="124" spans="2:12" customFormat="1" x14ac:dyDescent="0.25">
      <c r="B124" s="1"/>
      <c r="L124" s="102"/>
    </row>
    <row r="125" spans="2:12" customFormat="1" x14ac:dyDescent="0.25">
      <c r="B125" s="1"/>
      <c r="L125" s="102"/>
    </row>
    <row r="126" spans="2:12" customFormat="1" x14ac:dyDescent="0.25">
      <c r="B126" s="1"/>
      <c r="L126" s="102"/>
    </row>
    <row r="127" spans="2:12" customFormat="1" x14ac:dyDescent="0.25">
      <c r="B127" s="1"/>
      <c r="L127" s="102"/>
    </row>
    <row r="128" spans="2:12" customFormat="1" x14ac:dyDescent="0.25">
      <c r="B128" s="1"/>
      <c r="L128" s="102"/>
    </row>
    <row r="129" spans="2:12" customFormat="1" x14ac:dyDescent="0.25">
      <c r="B129" s="1"/>
      <c r="L129" s="102"/>
    </row>
    <row r="130" spans="2:12" customFormat="1" x14ac:dyDescent="0.25">
      <c r="B130" s="1"/>
      <c r="L130" s="102"/>
    </row>
    <row r="131" spans="2:12" customFormat="1" x14ac:dyDescent="0.25">
      <c r="B131" s="1"/>
      <c r="L131" s="102"/>
    </row>
    <row r="132" spans="2:12" customFormat="1" x14ac:dyDescent="0.25">
      <c r="B132" s="1"/>
      <c r="L132" s="102"/>
    </row>
    <row r="133" spans="2:12" customFormat="1" x14ac:dyDescent="0.25">
      <c r="B133" s="1"/>
      <c r="L133" s="102"/>
    </row>
    <row r="134" spans="2:12" customFormat="1" x14ac:dyDescent="0.25">
      <c r="B134" s="1"/>
      <c r="L134" s="102"/>
    </row>
    <row r="135" spans="2:12" customFormat="1" x14ac:dyDescent="0.25">
      <c r="B135" s="1"/>
      <c r="L135" s="102"/>
    </row>
    <row r="136" spans="2:12" customFormat="1" x14ac:dyDescent="0.25">
      <c r="B136" s="1"/>
      <c r="L136" s="102"/>
    </row>
    <row r="137" spans="2:12" customFormat="1" x14ac:dyDescent="0.25">
      <c r="B137" s="1"/>
      <c r="L137" s="102"/>
    </row>
    <row r="138" spans="2:12" customFormat="1" x14ac:dyDescent="0.25">
      <c r="B138" s="1"/>
      <c r="L138" s="102"/>
    </row>
    <row r="139" spans="2:12" customFormat="1" x14ac:dyDescent="0.25">
      <c r="B139" s="1"/>
      <c r="L139" s="102"/>
    </row>
    <row r="140" spans="2:12" customFormat="1" x14ac:dyDescent="0.25">
      <c r="B140" s="1"/>
      <c r="L140" s="102"/>
    </row>
    <row r="141" spans="2:12" customFormat="1" x14ac:dyDescent="0.25">
      <c r="B141" s="1"/>
      <c r="L141" s="102"/>
    </row>
    <row r="142" spans="2:12" customFormat="1" x14ac:dyDescent="0.25">
      <c r="B142" s="1"/>
      <c r="L142" s="102"/>
    </row>
    <row r="143" spans="2:12" customFormat="1" x14ac:dyDescent="0.25">
      <c r="B143" s="1"/>
      <c r="L143" s="102"/>
    </row>
    <row r="144" spans="2:12" customFormat="1" x14ac:dyDescent="0.25">
      <c r="B144" s="1"/>
      <c r="L144" s="102"/>
    </row>
    <row r="145" spans="2:12" customFormat="1" x14ac:dyDescent="0.25">
      <c r="B145" s="1"/>
      <c r="L145" s="102"/>
    </row>
    <row r="146" spans="2:12" customFormat="1" x14ac:dyDescent="0.25">
      <c r="B146" s="1"/>
      <c r="L146" s="102"/>
    </row>
    <row r="147" spans="2:12" customFormat="1" x14ac:dyDescent="0.25">
      <c r="B147" s="1"/>
      <c r="L147" s="102"/>
    </row>
    <row r="148" spans="2:12" customFormat="1" x14ac:dyDescent="0.25">
      <c r="B148" s="1"/>
      <c r="L148" s="102"/>
    </row>
    <row r="149" spans="2:12" customFormat="1" x14ac:dyDescent="0.25">
      <c r="B149" s="1"/>
      <c r="L149" s="102"/>
    </row>
    <row r="150" spans="2:12" customFormat="1" x14ac:dyDescent="0.25">
      <c r="B150" s="1"/>
      <c r="L150" s="102"/>
    </row>
    <row r="151" spans="2:12" customFormat="1" x14ac:dyDescent="0.25">
      <c r="B151" s="1"/>
      <c r="L151" s="102"/>
    </row>
    <row r="152" spans="2:12" customFormat="1" x14ac:dyDescent="0.25">
      <c r="B152" s="1"/>
      <c r="L152" s="102"/>
    </row>
    <row r="153" spans="2:12" customFormat="1" x14ac:dyDescent="0.25">
      <c r="B153" s="1"/>
      <c r="L153" s="102"/>
    </row>
    <row r="154" spans="2:12" customFormat="1" x14ac:dyDescent="0.25">
      <c r="B154" s="1"/>
      <c r="L154" s="102"/>
    </row>
    <row r="155" spans="2:12" customFormat="1" x14ac:dyDescent="0.25">
      <c r="B155" s="1"/>
      <c r="L155" s="102"/>
    </row>
    <row r="156" spans="2:12" customFormat="1" x14ac:dyDescent="0.25">
      <c r="B156" s="1"/>
      <c r="L156" s="102"/>
    </row>
    <row r="157" spans="2:12" customFormat="1" x14ac:dyDescent="0.25">
      <c r="B157" s="1"/>
      <c r="L157" s="102"/>
    </row>
    <row r="158" spans="2:12" customFormat="1" x14ac:dyDescent="0.25">
      <c r="B158" s="1"/>
      <c r="L158" s="102"/>
    </row>
    <row r="159" spans="2:12" customFormat="1" x14ac:dyDescent="0.25">
      <c r="B159" s="1"/>
      <c r="L159" s="102"/>
    </row>
    <row r="160" spans="2:12" customFormat="1" x14ac:dyDescent="0.25">
      <c r="B160" s="1"/>
      <c r="L160" s="102"/>
    </row>
    <row r="161" spans="2:12" customFormat="1" x14ac:dyDescent="0.25">
      <c r="B161" s="1"/>
      <c r="L161" s="102"/>
    </row>
    <row r="162" spans="2:12" customFormat="1" x14ac:dyDescent="0.25">
      <c r="B162" s="1"/>
      <c r="L162" s="102"/>
    </row>
    <row r="163" spans="2:12" customFormat="1" x14ac:dyDescent="0.25">
      <c r="B163" s="1"/>
      <c r="L163" s="102"/>
    </row>
    <row r="164" spans="2:12" customFormat="1" x14ac:dyDescent="0.25">
      <c r="B164" s="1"/>
      <c r="L164" s="102"/>
    </row>
    <row r="165" spans="2:12" customFormat="1" x14ac:dyDescent="0.25">
      <c r="B165" s="1"/>
      <c r="L165" s="102"/>
    </row>
    <row r="166" spans="2:12" customFormat="1" x14ac:dyDescent="0.25">
      <c r="B166" s="1"/>
      <c r="L166" s="102"/>
    </row>
    <row r="167" spans="2:12" customFormat="1" x14ac:dyDescent="0.25">
      <c r="B167" s="1"/>
      <c r="L167" s="102"/>
    </row>
    <row r="168" spans="2:12" customFormat="1" x14ac:dyDescent="0.25">
      <c r="B168" s="1"/>
      <c r="L168" s="102"/>
    </row>
    <row r="169" spans="2:12" customFormat="1" x14ac:dyDescent="0.25">
      <c r="B169" s="1"/>
      <c r="L169" s="102"/>
    </row>
    <row r="170" spans="2:12" customFormat="1" x14ac:dyDescent="0.25">
      <c r="B170" s="1"/>
      <c r="L170" s="102"/>
    </row>
    <row r="171" spans="2:12" customFormat="1" x14ac:dyDescent="0.25">
      <c r="B171" s="1"/>
      <c r="L171" s="102"/>
    </row>
    <row r="172" spans="2:12" customFormat="1" x14ac:dyDescent="0.25">
      <c r="B172" s="1"/>
      <c r="L172" s="102"/>
    </row>
    <row r="173" spans="2:12" customFormat="1" x14ac:dyDescent="0.25">
      <c r="B173" s="1"/>
      <c r="L173" s="102"/>
    </row>
    <row r="174" spans="2:12" customFormat="1" x14ac:dyDescent="0.25">
      <c r="B174" s="1"/>
      <c r="L174" s="102"/>
    </row>
    <row r="175" spans="2:12" customFormat="1" x14ac:dyDescent="0.25">
      <c r="B175" s="1"/>
      <c r="L175" s="102"/>
    </row>
    <row r="176" spans="2:12" customFormat="1" x14ac:dyDescent="0.25">
      <c r="B176" s="1"/>
      <c r="L176" s="102"/>
    </row>
    <row r="177" spans="2:12" customFormat="1" x14ac:dyDescent="0.25">
      <c r="B177" s="1"/>
      <c r="L177" s="102"/>
    </row>
    <row r="178" spans="2:12" customFormat="1" x14ac:dyDescent="0.25">
      <c r="B178" s="1"/>
      <c r="L178" s="102"/>
    </row>
    <row r="179" spans="2:12" customFormat="1" x14ac:dyDescent="0.25">
      <c r="B179" s="1"/>
      <c r="L179" s="102"/>
    </row>
    <row r="180" spans="2:12" customFormat="1" x14ac:dyDescent="0.25">
      <c r="B180" s="1"/>
      <c r="L180" s="102"/>
    </row>
    <row r="181" spans="2:12" customFormat="1" x14ac:dyDescent="0.25">
      <c r="B181" s="1"/>
      <c r="L181" s="102"/>
    </row>
    <row r="182" spans="2:12" customFormat="1" x14ac:dyDescent="0.25">
      <c r="B182" s="1"/>
      <c r="L182" s="102"/>
    </row>
    <row r="183" spans="2:12" customFormat="1" x14ac:dyDescent="0.25">
      <c r="B183" s="1"/>
      <c r="L183" s="102"/>
    </row>
    <row r="184" spans="2:12" customFormat="1" x14ac:dyDescent="0.25">
      <c r="B184" s="1"/>
      <c r="L184" s="102"/>
    </row>
    <row r="185" spans="2:12" customFormat="1" x14ac:dyDescent="0.25">
      <c r="B185" s="1"/>
      <c r="L185" s="102"/>
    </row>
    <row r="186" spans="2:12" customFormat="1" x14ac:dyDescent="0.25">
      <c r="B186" s="1"/>
      <c r="L186" s="102"/>
    </row>
    <row r="187" spans="2:12" customFormat="1" x14ac:dyDescent="0.25">
      <c r="B187" s="1"/>
      <c r="L187" s="102"/>
    </row>
    <row r="188" spans="2:12" customFormat="1" x14ac:dyDescent="0.25">
      <c r="B188" s="1"/>
      <c r="L188" s="102"/>
    </row>
    <row r="189" spans="2:12" customFormat="1" x14ac:dyDescent="0.25">
      <c r="B189" s="1"/>
      <c r="L189" s="102"/>
    </row>
    <row r="190" spans="2:12" customFormat="1" x14ac:dyDescent="0.25">
      <c r="B190" s="1"/>
      <c r="L190" s="102"/>
    </row>
    <row r="191" spans="2:12" customFormat="1" x14ac:dyDescent="0.25">
      <c r="B191" s="1"/>
      <c r="L191" s="102"/>
    </row>
    <row r="192" spans="2:12" customFormat="1" x14ac:dyDescent="0.25">
      <c r="B192" s="1"/>
      <c r="L192" s="102"/>
    </row>
    <row r="193" spans="2:12" customFormat="1" x14ac:dyDescent="0.25">
      <c r="B193" s="1"/>
      <c r="L193" s="102"/>
    </row>
    <row r="194" spans="2:12" customFormat="1" x14ac:dyDescent="0.25">
      <c r="B194" s="1"/>
      <c r="L194" s="102"/>
    </row>
    <row r="195" spans="2:12" customFormat="1" x14ac:dyDescent="0.25">
      <c r="B195" s="1"/>
      <c r="L195" s="102"/>
    </row>
    <row r="196" spans="2:12" customFormat="1" x14ac:dyDescent="0.25">
      <c r="B196" s="1"/>
      <c r="L196" s="102"/>
    </row>
    <row r="197" spans="2:12" customFormat="1" x14ac:dyDescent="0.25">
      <c r="B197" s="1"/>
      <c r="L197" s="102"/>
    </row>
    <row r="198" spans="2:12" customFormat="1" x14ac:dyDescent="0.25">
      <c r="B198" s="1"/>
      <c r="L198" s="102"/>
    </row>
    <row r="199" spans="2:12" customFormat="1" x14ac:dyDescent="0.25">
      <c r="B199" s="1"/>
      <c r="L199" s="102"/>
    </row>
    <row r="200" spans="2:12" customFormat="1" x14ac:dyDescent="0.25">
      <c r="B200" s="1"/>
      <c r="L200" s="102"/>
    </row>
    <row r="201" spans="2:12" customFormat="1" x14ac:dyDescent="0.25">
      <c r="B201" s="1"/>
      <c r="L201" s="102"/>
    </row>
    <row r="202" spans="2:12" customFormat="1" x14ac:dyDescent="0.25">
      <c r="B202" s="1"/>
      <c r="L202" s="102"/>
    </row>
    <row r="203" spans="2:12" customFormat="1" x14ac:dyDescent="0.25">
      <c r="B203" s="1"/>
      <c r="L203" s="102"/>
    </row>
    <row r="204" spans="2:12" customFormat="1" x14ac:dyDescent="0.25">
      <c r="B204" s="1"/>
      <c r="L204" s="102"/>
    </row>
    <row r="205" spans="2:12" customFormat="1" x14ac:dyDescent="0.25">
      <c r="B205" s="1"/>
      <c r="L205" s="102"/>
    </row>
    <row r="206" spans="2:12" customFormat="1" x14ac:dyDescent="0.25">
      <c r="B206" s="1"/>
      <c r="L206" s="102"/>
    </row>
    <row r="207" spans="2:12" customFormat="1" x14ac:dyDescent="0.25">
      <c r="B207" s="1"/>
      <c r="L207" s="102"/>
    </row>
    <row r="208" spans="2:12" customFormat="1" x14ac:dyDescent="0.25">
      <c r="B208" s="1"/>
      <c r="L208" s="102"/>
    </row>
    <row r="209" spans="2:12" customFormat="1" x14ac:dyDescent="0.25">
      <c r="B209" s="1"/>
      <c r="L209" s="102"/>
    </row>
    <row r="210" spans="2:12" customFormat="1" x14ac:dyDescent="0.25">
      <c r="B210" s="1"/>
      <c r="L210" s="102"/>
    </row>
    <row r="211" spans="2:12" customFormat="1" x14ac:dyDescent="0.25">
      <c r="B211" s="1"/>
      <c r="L211" s="102"/>
    </row>
    <row r="212" spans="2:12" customFormat="1" x14ac:dyDescent="0.25">
      <c r="B212" s="1"/>
      <c r="L212" s="102"/>
    </row>
    <row r="213" spans="2:12" customFormat="1" x14ac:dyDescent="0.25">
      <c r="B213" s="1"/>
      <c r="L213" s="102"/>
    </row>
    <row r="214" spans="2:12" customFormat="1" x14ac:dyDescent="0.25">
      <c r="B214" s="1"/>
      <c r="L214" s="102"/>
    </row>
    <row r="215" spans="2:12" customFormat="1" x14ac:dyDescent="0.25">
      <c r="B215" s="1"/>
      <c r="L215" s="102"/>
    </row>
    <row r="216" spans="2:12" customFormat="1" x14ac:dyDescent="0.25">
      <c r="B216" s="1"/>
      <c r="L216" s="102"/>
    </row>
    <row r="217" spans="2:12" customFormat="1" x14ac:dyDescent="0.25">
      <c r="B217" s="1"/>
      <c r="L217" s="102"/>
    </row>
    <row r="218" spans="2:12" customFormat="1" x14ac:dyDescent="0.25">
      <c r="B218" s="1"/>
      <c r="L218" s="102"/>
    </row>
    <row r="219" spans="2:12" customFormat="1" x14ac:dyDescent="0.25">
      <c r="B219" s="1"/>
      <c r="L219" s="102"/>
    </row>
    <row r="220" spans="2:12" customFormat="1" x14ac:dyDescent="0.25">
      <c r="B220" s="1"/>
      <c r="L220" s="102"/>
    </row>
    <row r="221" spans="2:12" customFormat="1" x14ac:dyDescent="0.25">
      <c r="B221" s="1"/>
      <c r="L221" s="102"/>
    </row>
    <row r="222" spans="2:12" customFormat="1" x14ac:dyDescent="0.25">
      <c r="B222" s="1"/>
      <c r="L222" s="102"/>
    </row>
    <row r="223" spans="2:12" customFormat="1" x14ac:dyDescent="0.25">
      <c r="B223" s="1"/>
      <c r="L223" s="102"/>
    </row>
    <row r="224" spans="2:12" customFormat="1" x14ac:dyDescent="0.25">
      <c r="B224" s="1"/>
      <c r="L224" s="102"/>
    </row>
    <row r="225" spans="2:12" customFormat="1" x14ac:dyDescent="0.25">
      <c r="B225" s="1"/>
      <c r="L225" s="102"/>
    </row>
    <row r="226" spans="2:12" customFormat="1" x14ac:dyDescent="0.25">
      <c r="B226" s="1"/>
      <c r="L226" s="102"/>
    </row>
    <row r="227" spans="2:12" customFormat="1" x14ac:dyDescent="0.25">
      <c r="B227" s="1"/>
      <c r="L227" s="102"/>
    </row>
    <row r="228" spans="2:12" customFormat="1" x14ac:dyDescent="0.25">
      <c r="B228" s="1"/>
      <c r="L228" s="102"/>
    </row>
    <row r="229" spans="2:12" customFormat="1" x14ac:dyDescent="0.25">
      <c r="B229" s="1"/>
      <c r="L229" s="102"/>
    </row>
    <row r="230" spans="2:12" customFormat="1" x14ac:dyDescent="0.25">
      <c r="B230" s="1"/>
      <c r="L230" s="102"/>
    </row>
    <row r="231" spans="2:12" customFormat="1" x14ac:dyDescent="0.25">
      <c r="B231" s="1"/>
      <c r="L231" s="102"/>
    </row>
    <row r="232" spans="2:12" customFormat="1" x14ac:dyDescent="0.25">
      <c r="B232" s="1"/>
      <c r="L232" s="102"/>
    </row>
    <row r="233" spans="2:12" customFormat="1" x14ac:dyDescent="0.25">
      <c r="B233" s="1"/>
      <c r="L233" s="102"/>
    </row>
    <row r="234" spans="2:12" customFormat="1" x14ac:dyDescent="0.25">
      <c r="B234" s="1"/>
      <c r="L234" s="102"/>
    </row>
    <row r="235" spans="2:12" customFormat="1" x14ac:dyDescent="0.25">
      <c r="B235" s="1"/>
      <c r="L235" s="102"/>
    </row>
    <row r="236" spans="2:12" customFormat="1" x14ac:dyDescent="0.25">
      <c r="B236" s="1"/>
      <c r="L236" s="102"/>
    </row>
    <row r="237" spans="2:12" customFormat="1" x14ac:dyDescent="0.25">
      <c r="B237" s="1"/>
      <c r="L237" s="102"/>
    </row>
    <row r="238" spans="2:12" customFormat="1" x14ac:dyDescent="0.25">
      <c r="B238" s="1"/>
      <c r="L238" s="102"/>
    </row>
    <row r="239" spans="2:12" customFormat="1" x14ac:dyDescent="0.25">
      <c r="B239" s="1"/>
      <c r="L239" s="102"/>
    </row>
    <row r="240" spans="2:12" customFormat="1" x14ac:dyDescent="0.25">
      <c r="B240" s="1"/>
      <c r="L240" s="102"/>
    </row>
    <row r="241" spans="2:12" customFormat="1" x14ac:dyDescent="0.25">
      <c r="B241" s="1"/>
      <c r="L241" s="102"/>
    </row>
    <row r="242" spans="2:12" customFormat="1" x14ac:dyDescent="0.25">
      <c r="B242" s="1"/>
      <c r="L242" s="102"/>
    </row>
    <row r="243" spans="2:12" customFormat="1" x14ac:dyDescent="0.25">
      <c r="B243" s="1"/>
      <c r="L243" s="102"/>
    </row>
    <row r="244" spans="2:12" customFormat="1" x14ac:dyDescent="0.25">
      <c r="B244" s="1"/>
      <c r="L244" s="102"/>
    </row>
    <row r="245" spans="2:12" customFormat="1" x14ac:dyDescent="0.25">
      <c r="B245" s="1"/>
      <c r="L245" s="102"/>
    </row>
    <row r="246" spans="2:12" customFormat="1" x14ac:dyDescent="0.25">
      <c r="B246" s="1"/>
      <c r="L246" s="102"/>
    </row>
    <row r="247" spans="2:12" customFormat="1" x14ac:dyDescent="0.25">
      <c r="B247" s="1"/>
      <c r="L247" s="102"/>
    </row>
    <row r="248" spans="2:12" customFormat="1" x14ac:dyDescent="0.25">
      <c r="B248" s="1"/>
      <c r="L248" s="102"/>
    </row>
    <row r="249" spans="2:12" customFormat="1" x14ac:dyDescent="0.25">
      <c r="B249" s="1"/>
      <c r="L249" s="102"/>
    </row>
    <row r="250" spans="2:12" customFormat="1" x14ac:dyDescent="0.25">
      <c r="B250" s="1"/>
      <c r="L250" s="102"/>
    </row>
    <row r="251" spans="2:12" customFormat="1" x14ac:dyDescent="0.25">
      <c r="B251" s="1"/>
      <c r="L251" s="102"/>
    </row>
    <row r="252" spans="2:12" customFormat="1" x14ac:dyDescent="0.25">
      <c r="B252" s="1"/>
      <c r="L252" s="102"/>
    </row>
    <row r="253" spans="2:12" customFormat="1" x14ac:dyDescent="0.25">
      <c r="B253" s="1"/>
      <c r="L253" s="102"/>
    </row>
    <row r="254" spans="2:12" customFormat="1" x14ac:dyDescent="0.25">
      <c r="B254" s="1"/>
      <c r="L254" s="102"/>
    </row>
    <row r="255" spans="2:12" customFormat="1" x14ac:dyDescent="0.25">
      <c r="B255" s="1"/>
      <c r="L255" s="102"/>
    </row>
    <row r="256" spans="2:12" customFormat="1" x14ac:dyDescent="0.25">
      <c r="B256" s="1"/>
      <c r="L256" s="102"/>
    </row>
    <row r="257" spans="2:12" customFormat="1" x14ac:dyDescent="0.25">
      <c r="B257" s="1"/>
      <c r="L257" s="102"/>
    </row>
    <row r="258" spans="2:12" customFormat="1" x14ac:dyDescent="0.25">
      <c r="B258" s="1"/>
      <c r="L258" s="102"/>
    </row>
    <row r="259" spans="2:12" customFormat="1" x14ac:dyDescent="0.25">
      <c r="B259" s="1"/>
      <c r="L259" s="102"/>
    </row>
    <row r="260" spans="2:12" customFormat="1" x14ac:dyDescent="0.25">
      <c r="B260" s="1"/>
      <c r="L260" s="102"/>
    </row>
    <row r="261" spans="2:12" customFormat="1" x14ac:dyDescent="0.25">
      <c r="B261" s="1"/>
      <c r="L261" s="102"/>
    </row>
    <row r="262" spans="2:12" customFormat="1" x14ac:dyDescent="0.25">
      <c r="B262" s="1"/>
      <c r="L262" s="102"/>
    </row>
    <row r="263" spans="2:12" customFormat="1" x14ac:dyDescent="0.25">
      <c r="B263" s="1"/>
      <c r="L263" s="102"/>
    </row>
    <row r="264" spans="2:12" customFormat="1" x14ac:dyDescent="0.25">
      <c r="B264" s="1"/>
      <c r="L264" s="102"/>
    </row>
    <row r="265" spans="2:12" customFormat="1" x14ac:dyDescent="0.25">
      <c r="B265" s="1"/>
      <c r="L265" s="102"/>
    </row>
    <row r="266" spans="2:12" customFormat="1" x14ac:dyDescent="0.25">
      <c r="B266" s="1"/>
      <c r="L266" s="102"/>
    </row>
    <row r="267" spans="2:12" customFormat="1" x14ac:dyDescent="0.25">
      <c r="B267" s="1"/>
      <c r="L267" s="102"/>
    </row>
    <row r="268" spans="2:12" customFormat="1" x14ac:dyDescent="0.25">
      <c r="B268" s="1"/>
      <c r="L268" s="102"/>
    </row>
    <row r="269" spans="2:12" customFormat="1" x14ac:dyDescent="0.25">
      <c r="B269" s="1"/>
      <c r="L269" s="102"/>
    </row>
    <row r="270" spans="2:12" customFormat="1" x14ac:dyDescent="0.25">
      <c r="B270" s="1"/>
      <c r="L270" s="102"/>
    </row>
    <row r="271" spans="2:12" customFormat="1" x14ac:dyDescent="0.25">
      <c r="B271" s="1"/>
      <c r="L271" s="102"/>
    </row>
    <row r="272" spans="2:12" customFormat="1" x14ac:dyDescent="0.25">
      <c r="B272" s="1"/>
      <c r="L272" s="102"/>
    </row>
    <row r="273" spans="2:12" customFormat="1" x14ac:dyDescent="0.25">
      <c r="B273" s="1"/>
      <c r="L273" s="102"/>
    </row>
    <row r="274" spans="2:12" customFormat="1" x14ac:dyDescent="0.25">
      <c r="B274" s="1"/>
      <c r="L274" s="102"/>
    </row>
    <row r="275" spans="2:12" customFormat="1" x14ac:dyDescent="0.25">
      <c r="B275" s="1"/>
      <c r="L275" s="102"/>
    </row>
    <row r="276" spans="2:12" customFormat="1" x14ac:dyDescent="0.25">
      <c r="B276" s="1"/>
      <c r="L276" s="102"/>
    </row>
    <row r="277" spans="2:12" customFormat="1" x14ac:dyDescent="0.25">
      <c r="B277" s="1"/>
      <c r="L277" s="102"/>
    </row>
    <row r="278" spans="2:12" customFormat="1" x14ac:dyDescent="0.25">
      <c r="B278" s="1"/>
      <c r="L278" s="102"/>
    </row>
    <row r="279" spans="2:12" customFormat="1" x14ac:dyDescent="0.25">
      <c r="B279" s="1"/>
      <c r="L279" s="102"/>
    </row>
    <row r="280" spans="2:12" customFormat="1" x14ac:dyDescent="0.25">
      <c r="B280" s="1"/>
      <c r="L280" s="102"/>
    </row>
    <row r="281" spans="2:12" customFormat="1" x14ac:dyDescent="0.25">
      <c r="B281" s="1"/>
      <c r="L281" s="102"/>
    </row>
    <row r="282" spans="2:12" customFormat="1" x14ac:dyDescent="0.25">
      <c r="B282" s="1"/>
      <c r="L282" s="102"/>
    </row>
    <row r="283" spans="2:12" customFormat="1" x14ac:dyDescent="0.25">
      <c r="B283" s="1"/>
      <c r="L283" s="102"/>
    </row>
    <row r="284" spans="2:12" customFormat="1" x14ac:dyDescent="0.25">
      <c r="B284" s="1"/>
      <c r="L284" s="102"/>
    </row>
    <row r="285" spans="2:12" customFormat="1" x14ac:dyDescent="0.25">
      <c r="B285" s="1"/>
      <c r="L285" s="102"/>
    </row>
    <row r="286" spans="2:12" customFormat="1" x14ac:dyDescent="0.25">
      <c r="B286" s="1"/>
      <c r="L286" s="102"/>
    </row>
    <row r="287" spans="2:12" customFormat="1" x14ac:dyDescent="0.25">
      <c r="B287" s="1"/>
      <c r="L287" s="102"/>
    </row>
    <row r="288" spans="2:12" customFormat="1" x14ac:dyDescent="0.25">
      <c r="B288" s="1"/>
      <c r="L288" s="102"/>
    </row>
    <row r="289" spans="2:12" customFormat="1" x14ac:dyDescent="0.25">
      <c r="B289" s="1"/>
      <c r="L289" s="102"/>
    </row>
    <row r="290" spans="2:12" customFormat="1" x14ac:dyDescent="0.25">
      <c r="B290" s="1"/>
      <c r="L290" s="102"/>
    </row>
    <row r="291" spans="2:12" customFormat="1" x14ac:dyDescent="0.25">
      <c r="B291" s="1"/>
      <c r="L291" s="102"/>
    </row>
    <row r="292" spans="2:12" customFormat="1" x14ac:dyDescent="0.25">
      <c r="B292" s="1"/>
      <c r="L292" s="102"/>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2"/>
  <sheetViews>
    <sheetView topLeftCell="A20" workbookViewId="0">
      <selection activeCell="I68" sqref="I68"/>
    </sheetView>
  </sheetViews>
  <sheetFormatPr defaultColWidth="10.6640625" defaultRowHeight="13.2" x14ac:dyDescent="0.25"/>
  <cols>
    <col min="1" max="1" width="16.33203125" style="1" customWidth="1"/>
    <col min="2" max="2" width="13.109375" style="4" customWidth="1"/>
    <col min="3" max="9" width="10.6640625" style="4" customWidth="1"/>
    <col min="10" max="11" width="10.6640625" style="6" customWidth="1"/>
    <col min="12" max="12" width="25.5546875" style="103" customWidth="1"/>
    <col min="13" max="18" width="10.6640625" style="9" customWidth="1"/>
    <col min="19" max="21" width="10.6640625" style="8" customWidth="1"/>
  </cols>
  <sheetData>
    <row r="1" spans="1:23" ht="15.6" x14ac:dyDescent="0.3">
      <c r="M1" s="51" t="s">
        <v>139</v>
      </c>
    </row>
    <row r="2" spans="1:23" s="22" customFormat="1" ht="17.25" customHeigh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row>
    <row r="3" spans="1:23" s="119" customFormat="1" ht="12" customHeight="1" x14ac:dyDescent="0.25">
      <c r="A3" s="34" t="s">
        <v>23</v>
      </c>
      <c r="B3" s="117" t="s">
        <v>120</v>
      </c>
      <c r="C3" s="34" t="s">
        <v>10</v>
      </c>
      <c r="D3" s="34">
        <v>90</v>
      </c>
      <c r="E3" s="34">
        <v>10</v>
      </c>
      <c r="F3" s="34" t="s">
        <v>121</v>
      </c>
      <c r="G3" s="34"/>
      <c r="H3" s="34"/>
      <c r="I3" s="34" t="s">
        <v>102</v>
      </c>
      <c r="J3" s="34">
        <v>1.67</v>
      </c>
      <c r="K3" s="34" t="s">
        <v>230</v>
      </c>
      <c r="L3" s="118" t="str">
        <f>CONCATENATE(C3,"-",D3,"-",E3,"-",F3,"-",G3,H3,"-",I3,J3,"-",K3)</f>
        <v>ABS118-90-10-D--ben1.67-NL(Si)</v>
      </c>
      <c r="M3" s="34"/>
      <c r="N3" s="34"/>
      <c r="O3" s="34"/>
      <c r="P3" s="34"/>
      <c r="Q3" s="34"/>
      <c r="R3" s="34"/>
      <c r="S3" s="34"/>
      <c r="T3" s="34"/>
      <c r="U3" s="34"/>
      <c r="V3" s="34"/>
      <c r="W3" s="34"/>
    </row>
    <row r="4" spans="1:23" s="119" customFormat="1" ht="12" customHeight="1" x14ac:dyDescent="0.25">
      <c r="A4" s="34" t="s">
        <v>23</v>
      </c>
      <c r="B4" s="117" t="s">
        <v>120</v>
      </c>
      <c r="C4" s="34" t="s">
        <v>10</v>
      </c>
      <c r="D4" s="34">
        <v>90</v>
      </c>
      <c r="E4" s="34">
        <v>10</v>
      </c>
      <c r="F4" s="34" t="s">
        <v>121</v>
      </c>
      <c r="G4" s="34"/>
      <c r="H4" s="34"/>
      <c r="I4" s="34" t="s">
        <v>102</v>
      </c>
      <c r="J4" s="34">
        <v>6.67</v>
      </c>
      <c r="K4" s="34" t="s">
        <v>230</v>
      </c>
      <c r="L4" s="118" t="str">
        <f>CONCATENATE(C4,"-",D4,"-",E4,"-",F4,"-",G4,H4,"-",I4,J4,"-",K4)</f>
        <v>ABS118-90-10-D--ben6.67-NL(Si)</v>
      </c>
      <c r="M4" s="34"/>
      <c r="N4" s="34"/>
      <c r="O4" s="34"/>
      <c r="P4" s="34"/>
      <c r="Q4" s="34"/>
      <c r="R4" s="34"/>
      <c r="S4" s="34"/>
      <c r="T4" s="34"/>
      <c r="U4" s="34"/>
      <c r="V4" s="34"/>
      <c r="W4" s="34"/>
    </row>
    <row r="5" spans="1:23" s="119" customFormat="1" ht="12" customHeight="1" x14ac:dyDescent="0.25">
      <c r="A5" s="34" t="s">
        <v>23</v>
      </c>
      <c r="B5" s="117" t="s">
        <v>120</v>
      </c>
      <c r="C5" s="34" t="s">
        <v>10</v>
      </c>
      <c r="D5" s="34">
        <v>90</v>
      </c>
      <c r="E5" s="34">
        <v>10</v>
      </c>
      <c r="F5" s="34" t="s">
        <v>121</v>
      </c>
      <c r="G5" s="34"/>
      <c r="H5" s="34"/>
      <c r="I5" s="34" t="s">
        <v>102</v>
      </c>
      <c r="J5" s="34">
        <v>33.299999999999997</v>
      </c>
      <c r="K5" s="34" t="s">
        <v>230</v>
      </c>
      <c r="L5" s="118" t="str">
        <f>CONCATENATE(C5,"-",D5,"-",E5,"-",F5,"-",G5,H5,"-",I5,J5,"-",K5)</f>
        <v>ABS118-90-10-D--ben33.3-NL(Si)</v>
      </c>
      <c r="M5" s="34"/>
      <c r="N5" s="34"/>
      <c r="O5" s="34"/>
      <c r="P5" s="34"/>
      <c r="Q5" s="34"/>
      <c r="R5" s="34"/>
      <c r="S5" s="34"/>
      <c r="T5" s="34"/>
      <c r="U5" s="34"/>
      <c r="V5" s="34"/>
      <c r="W5" s="34"/>
    </row>
    <row r="6" spans="1:23" s="119" customFormat="1" ht="12" customHeight="1" x14ac:dyDescent="0.25">
      <c r="A6" s="34" t="s">
        <v>23</v>
      </c>
      <c r="B6" s="117" t="s">
        <v>120</v>
      </c>
      <c r="C6" s="34" t="s">
        <v>10</v>
      </c>
      <c r="D6" s="34">
        <v>90</v>
      </c>
      <c r="E6" s="34">
        <v>10</v>
      </c>
      <c r="F6" s="34" t="s">
        <v>121</v>
      </c>
      <c r="G6" s="34"/>
      <c r="H6" s="34"/>
      <c r="I6" s="34" t="s">
        <v>102</v>
      </c>
      <c r="J6" s="34">
        <v>133</v>
      </c>
      <c r="K6" s="34" t="s">
        <v>230</v>
      </c>
      <c r="L6" s="118" t="str">
        <f>CONCATENATE(C6,"-",D6,"-",E6,"-",F6,"-",G6,H6,"-",I6,J6,"-",K6)</f>
        <v>ABS118-90-10-D--ben133-NL(Si)</v>
      </c>
      <c r="M6" s="34"/>
      <c r="N6" s="34"/>
      <c r="O6" s="34"/>
      <c r="P6" s="34"/>
      <c r="Q6" s="34"/>
      <c r="R6" s="34"/>
      <c r="S6" s="34"/>
      <c r="T6" s="34"/>
      <c r="U6" s="34"/>
      <c r="V6" s="34"/>
      <c r="W6" s="34"/>
    </row>
    <row r="7" spans="1:23" s="119" customFormat="1" ht="11.25" customHeight="1" x14ac:dyDescent="0.25">
      <c r="A7" s="34" t="s">
        <v>39</v>
      </c>
      <c r="B7" s="34" t="s">
        <v>101</v>
      </c>
      <c r="C7" s="34" t="s">
        <v>10</v>
      </c>
      <c r="D7" s="34">
        <v>90</v>
      </c>
      <c r="E7" s="34">
        <v>1100</v>
      </c>
      <c r="F7" s="34" t="s">
        <v>4</v>
      </c>
      <c r="G7" s="34" t="s">
        <v>25</v>
      </c>
      <c r="H7" s="34">
        <v>33</v>
      </c>
      <c r="I7" s="34" t="s">
        <v>102</v>
      </c>
      <c r="J7" s="34">
        <v>133</v>
      </c>
      <c r="K7" s="34" t="s">
        <v>230</v>
      </c>
      <c r="L7" s="118" t="str">
        <f>CONCATENATE(C7,"-",D7,"-",E7,"-",F7,"-",G7,H7,"-",I7,J7,"-",K7)</f>
        <v>ABS118-90-1100-A-mgn33-ben133-NL(Si)</v>
      </c>
      <c r="M7" s="34"/>
      <c r="N7" s="135"/>
      <c r="O7" s="135"/>
      <c r="P7" s="135">
        <f>'CNL(Si)'!P7/(Compos!$D$53*'NL(Si)'!$E7)</f>
        <v>0.1838798582775665</v>
      </c>
      <c r="Q7" s="135"/>
      <c r="R7" s="135">
        <f>'CNL(Si)'!R7/(Compos!$D$53*'NL(Si)'!$E7)</f>
        <v>0.20098496137315408</v>
      </c>
      <c r="S7" s="135">
        <f>'CNL(Si)'!S7/(Compos!$D$53*'NL(Si)'!$E7)</f>
        <v>0.17960358250366959</v>
      </c>
      <c r="T7" s="135"/>
      <c r="U7" s="135">
        <f>'CNL(Si)'!U7/(Compos!$D$53*'NL(Si)'!$E7)</f>
        <v>0.17105103095587582</v>
      </c>
      <c r="V7" s="135"/>
      <c r="W7" s="135"/>
    </row>
    <row r="8" spans="1:23" s="22" customFormat="1" x14ac:dyDescent="0.25">
      <c r="A8" s="34" t="s">
        <v>23</v>
      </c>
      <c r="B8" s="34" t="s">
        <v>231</v>
      </c>
      <c r="C8" s="34" t="s">
        <v>10</v>
      </c>
      <c r="D8" s="34">
        <v>90</v>
      </c>
      <c r="E8" s="34">
        <v>10</v>
      </c>
      <c r="F8" s="34" t="s">
        <v>4</v>
      </c>
      <c r="G8" s="34" t="s">
        <v>25</v>
      </c>
      <c r="H8" s="34">
        <v>0.04</v>
      </c>
      <c r="I8" s="34"/>
      <c r="J8" s="34"/>
      <c r="K8" s="34" t="s">
        <v>230</v>
      </c>
      <c r="L8" s="118" t="str">
        <f t="shared" ref="L8:L70" si="0">CONCATENATE(C8,"-",D8,"-",E8,"-",F8,"-",G8,H8,"-",I8,J8,"-",K8)</f>
        <v>ABS118-90-10-A-mgn0.04--NL(Si)</v>
      </c>
      <c r="M8" s="34"/>
      <c r="N8" s="135"/>
      <c r="O8" s="135"/>
      <c r="P8" s="135">
        <f>'CNL(Si)'!P8/(Compos!$D$53*'NL(Si)'!$E8)</f>
        <v>3.9983178485935964</v>
      </c>
      <c r="Q8" s="135"/>
      <c r="R8" s="135">
        <f>'CNL(Si)'!R8/(Compos!$D$53*'NL(Si)'!$E8)</f>
        <v>5.409488853979572</v>
      </c>
      <c r="S8" s="135">
        <f>'CNL(Si)'!S8/(Compos!$D$53*'NL(Si)'!$E8)</f>
        <v>7.5262453620585346</v>
      </c>
      <c r="T8" s="135"/>
      <c r="U8" s="135"/>
      <c r="V8" s="135">
        <f>'CNL(Si)'!V8/(Compos!$D$53*'NL(Si)'!$E8)</f>
        <v>13.170929383602436</v>
      </c>
      <c r="W8" s="135">
        <f>'CNL(Si)'!W8/(Compos!$D$53*'NL(Si)'!$E8)</f>
        <v>12.23014871334512</v>
      </c>
    </row>
    <row r="9" spans="1:23" s="22" customFormat="1" x14ac:dyDescent="0.25">
      <c r="A9" s="34" t="s">
        <v>23</v>
      </c>
      <c r="B9" s="34" t="s">
        <v>231</v>
      </c>
      <c r="C9" s="34" t="s">
        <v>10</v>
      </c>
      <c r="D9" s="34">
        <v>90</v>
      </c>
      <c r="E9" s="34">
        <v>10</v>
      </c>
      <c r="F9" s="34" t="s">
        <v>4</v>
      </c>
      <c r="G9" s="34" t="s">
        <v>25</v>
      </c>
      <c r="H9" s="34">
        <v>0.4</v>
      </c>
      <c r="I9" s="34"/>
      <c r="J9" s="34"/>
      <c r="K9" s="34" t="s">
        <v>230</v>
      </c>
      <c r="L9" s="118" t="str">
        <f t="shared" si="0"/>
        <v>ABS118-90-10-A-mgn0.4--NL(Si)</v>
      </c>
      <c r="M9" s="34"/>
      <c r="N9" s="135">
        <f>'CNL(Si)'!N9/(Compos!$D$53*'NL(Si)'!$E9)</f>
        <v>4.233513016157926</v>
      </c>
      <c r="O9" s="135"/>
      <c r="P9" s="135">
        <f>'CNL(Si)'!P9/(Compos!$D$53*'NL(Si)'!$E9)</f>
        <v>4.4687081837222546</v>
      </c>
      <c r="Q9" s="135"/>
      <c r="R9" s="135">
        <f>'CNL(Si)'!R9/(Compos!$D$53*'NL(Si)'!$E9)</f>
        <v>5.409488853979572</v>
      </c>
      <c r="S9" s="135">
        <f>'CNL(Si)'!S9/(Compos!$D$53*'NL(Si)'!$E9)</f>
        <v>7.7614405296228641</v>
      </c>
      <c r="T9" s="135"/>
      <c r="U9" s="135"/>
      <c r="V9" s="135">
        <f>'CNL(Si)'!V9/(Compos!$D$53*'NL(Si)'!$E9)</f>
        <v>11.759758378216461</v>
      </c>
      <c r="W9" s="135">
        <f>'CNL(Si)'!W9/(Compos!$D$53*'NL(Si)'!$E9)</f>
        <v>12.23014871334512</v>
      </c>
    </row>
    <row r="10" spans="1:23" s="22" customFormat="1" x14ac:dyDescent="0.25">
      <c r="A10" s="34" t="s">
        <v>23</v>
      </c>
      <c r="B10" s="34" t="s">
        <v>231</v>
      </c>
      <c r="C10" s="34" t="s">
        <v>10</v>
      </c>
      <c r="D10" s="34">
        <v>90</v>
      </c>
      <c r="E10" s="34">
        <v>10</v>
      </c>
      <c r="F10" s="34" t="s">
        <v>4</v>
      </c>
      <c r="G10" s="34" t="s">
        <v>28</v>
      </c>
      <c r="H10" s="34">
        <v>4</v>
      </c>
      <c r="I10" s="34"/>
      <c r="J10" s="34"/>
      <c r="K10" s="34" t="s">
        <v>230</v>
      </c>
      <c r="L10" s="118" t="str">
        <f t="shared" si="0"/>
        <v>ABS118-90-10-A-mgn*4--NL(Si)</v>
      </c>
      <c r="M10" s="34"/>
      <c r="N10" s="135">
        <f>'CNL(Si)'!N10/(Compos!$D$53*'NL(Si)'!$E10)</f>
        <v>5.6446840215439007</v>
      </c>
      <c r="O10" s="135"/>
      <c r="P10" s="135">
        <f>'CNL(Si)'!P10/(Compos!$D$53*'NL(Si)'!$E10)</f>
        <v>9.4078067025731684</v>
      </c>
      <c r="Q10" s="135"/>
      <c r="R10" s="135">
        <f>'CNL(Si)'!R10/(Compos!$D$53*'NL(Si)'!$E10)</f>
        <v>12.935734216038107</v>
      </c>
      <c r="S10" s="135">
        <f>'CNL(Si)'!S10/(Compos!$D$53*'NL(Si)'!$E10)</f>
        <v>11.99495354578079</v>
      </c>
      <c r="T10" s="135"/>
      <c r="U10" s="135"/>
      <c r="V10" s="135"/>
      <c r="W10" s="135"/>
    </row>
    <row r="11" spans="1:23" s="22" customFormat="1" x14ac:dyDescent="0.25">
      <c r="A11" s="34" t="s">
        <v>23</v>
      </c>
      <c r="B11" s="34" t="s">
        <v>231</v>
      </c>
      <c r="C11" s="34" t="s">
        <v>10</v>
      </c>
      <c r="D11" s="34">
        <v>90</v>
      </c>
      <c r="E11" s="34">
        <v>10</v>
      </c>
      <c r="F11" s="34" t="s">
        <v>4</v>
      </c>
      <c r="G11" s="34" t="s">
        <v>25</v>
      </c>
      <c r="H11" s="34">
        <v>4</v>
      </c>
      <c r="I11" s="34"/>
      <c r="J11" s="34"/>
      <c r="K11" s="34" t="s">
        <v>230</v>
      </c>
      <c r="L11" s="118" t="str">
        <f t="shared" si="0"/>
        <v>ABS118-90-10-A-mgn4--NL(Si)</v>
      </c>
      <c r="M11" s="34"/>
      <c r="N11" s="135">
        <f>'CNL(Si)'!N11/(Compos!$D$53*'NL(Si)'!$E11)</f>
        <v>3.0575371783362799</v>
      </c>
      <c r="O11" s="135"/>
      <c r="P11" s="135">
        <f>'CNL(Si)'!P11/(Compos!$D$53*'NL(Si)'!$E11)</f>
        <v>8.2318308647515224</v>
      </c>
      <c r="Q11" s="135"/>
      <c r="R11" s="135">
        <f>'CNL(Si)'!R11/(Compos!$D$53*'NL(Si)'!$E11)</f>
        <v>8.2318308647515224</v>
      </c>
      <c r="S11" s="135">
        <f>'CNL(Si)'!S11/(Compos!$D$53*'NL(Si)'!$E11)</f>
        <v>11.759758378216461</v>
      </c>
      <c r="T11" s="135"/>
      <c r="U11" s="135"/>
      <c r="V11" s="135">
        <f>'CNL(Si)'!V11/(Compos!$D$53*'NL(Si)'!$E11)</f>
        <v>20.226784410532311</v>
      </c>
      <c r="W11" s="135">
        <f>'CNL(Si)'!W11/(Compos!$D$53*'NL(Si)'!$E11)</f>
        <v>12.23014871334512</v>
      </c>
    </row>
    <row r="12" spans="1:23" s="22" customFormat="1" x14ac:dyDescent="0.25">
      <c r="A12" s="34" t="s">
        <v>23</v>
      </c>
      <c r="B12" s="34" t="s">
        <v>231</v>
      </c>
      <c r="C12" s="34" t="s">
        <v>10</v>
      </c>
      <c r="D12" s="34">
        <v>90</v>
      </c>
      <c r="E12" s="34">
        <v>10</v>
      </c>
      <c r="F12" s="34" t="s">
        <v>4</v>
      </c>
      <c r="G12" s="34" t="s">
        <v>28</v>
      </c>
      <c r="H12" s="34">
        <v>40</v>
      </c>
      <c r="I12" s="34"/>
      <c r="J12" s="34"/>
      <c r="K12" s="34" t="s">
        <v>230</v>
      </c>
      <c r="L12" s="118" t="str">
        <f t="shared" si="0"/>
        <v>ABS118-90-10-A-mgn*40--NL(Si)</v>
      </c>
      <c r="M12" s="34"/>
      <c r="N12" s="135">
        <f>'CNL(Si)'!N12/(Compos!$D$53*'NL(Si)'!$E12)</f>
        <v>2.5871468432076212</v>
      </c>
      <c r="O12" s="135"/>
      <c r="P12" s="135">
        <f>'CNL(Si)'!P12/(Compos!$D$53*'NL(Si)'!$E12)</f>
        <v>7.0558550269298763</v>
      </c>
      <c r="Q12" s="135"/>
      <c r="R12" s="135">
        <f>'CNL(Si)'!R12/(Compos!$D$53*'NL(Si)'!$E12)</f>
        <v>12.700539048473777</v>
      </c>
      <c r="S12" s="135">
        <f>'CNL(Si)'!S12/(Compos!$D$53*'NL(Si)'!$E12)</f>
        <v>14.81729555655274</v>
      </c>
      <c r="T12" s="135"/>
      <c r="U12" s="135"/>
      <c r="V12" s="135"/>
      <c r="W12" s="135"/>
    </row>
    <row r="13" spans="1:23" s="22" customFormat="1" x14ac:dyDescent="0.25">
      <c r="A13" s="34" t="s">
        <v>23</v>
      </c>
      <c r="B13" s="34" t="s">
        <v>231</v>
      </c>
      <c r="C13" s="34" t="s">
        <v>10</v>
      </c>
      <c r="D13" s="34">
        <v>90</v>
      </c>
      <c r="E13" s="34">
        <v>10</v>
      </c>
      <c r="F13" s="34" t="s">
        <v>4</v>
      </c>
      <c r="G13" s="34" t="s">
        <v>25</v>
      </c>
      <c r="H13" s="34">
        <v>40</v>
      </c>
      <c r="I13" s="34"/>
      <c r="J13" s="34"/>
      <c r="K13" s="34" t="s">
        <v>230</v>
      </c>
      <c r="L13" s="118" t="str">
        <f t="shared" si="0"/>
        <v>ABS118-90-10-A-mgn40--NL(Si)</v>
      </c>
      <c r="M13" s="34"/>
      <c r="N13" s="135">
        <f>'CNL(Si)'!N13/(Compos!$D$53*'NL(Si)'!$E13)</f>
        <v>1.4111710053859752</v>
      </c>
      <c r="O13" s="135"/>
      <c r="P13" s="135">
        <f>'CNL(Si)'!P13/(Compos!$D$53*'NL(Si)'!$E13)</f>
        <v>23.754711923997249</v>
      </c>
      <c r="Q13" s="135"/>
      <c r="R13" s="135">
        <f>'CNL(Si)'!R13/(Compos!$D$53*'NL(Si)'!$E13)</f>
        <v>29.86978628066981</v>
      </c>
      <c r="S13" s="135">
        <f>'CNL(Si)'!S13/(Compos!$D$53*'NL(Si)'!$E13)</f>
        <v>25.165882929383226</v>
      </c>
      <c r="T13" s="135"/>
      <c r="U13" s="135"/>
      <c r="V13" s="135">
        <f>'CNL(Si)'!V13/(Compos!$D$53*'NL(Si)'!$E13)</f>
        <v>35.749665469778037</v>
      </c>
      <c r="W13" s="135">
        <f>'CNL(Si)'!W13/(Compos!$D$53*'NL(Si)'!$E13)</f>
        <v>32.456933123877434</v>
      </c>
    </row>
    <row r="14" spans="1:23" s="22" customFormat="1" x14ac:dyDescent="0.25">
      <c r="A14" s="34" t="s">
        <v>39</v>
      </c>
      <c r="B14" s="34" t="s">
        <v>99</v>
      </c>
      <c r="C14" s="34" t="s">
        <v>10</v>
      </c>
      <c r="D14" s="34">
        <v>90</v>
      </c>
      <c r="E14" s="34">
        <v>1320</v>
      </c>
      <c r="F14" s="34" t="s">
        <v>4</v>
      </c>
      <c r="G14" s="34" t="s">
        <v>25</v>
      </c>
      <c r="H14" s="34">
        <v>40</v>
      </c>
      <c r="I14" s="34"/>
      <c r="J14" s="34"/>
      <c r="K14" s="34" t="s">
        <v>230</v>
      </c>
      <c r="L14" s="118" t="str">
        <f t="shared" si="0"/>
        <v>ABS118-90-1320-A-mgn40--NL(Si)</v>
      </c>
      <c r="M14" s="34"/>
      <c r="N14" s="135"/>
      <c r="O14" s="135"/>
      <c r="P14" s="135">
        <f>'CNL(Si)'!P14/(Compos!$D$53*'NL(Si)'!$E14)</f>
        <v>0.2298498228469581</v>
      </c>
      <c r="Q14" s="135"/>
      <c r="R14" s="135">
        <f>'CNL(Si)'!R14/(Compos!$D$53*'NL(Si)'!$E14)</f>
        <v>0.22272269655712995</v>
      </c>
      <c r="S14" s="135">
        <f>'CNL(Si)'!S14/(Compos!$D$53*'NL(Si)'!$E14)</f>
        <v>0.2298498228469581</v>
      </c>
      <c r="T14" s="135">
        <f>'CNL(Si)'!T14/(Compos!$D$53*'NL(Si)'!$E14)</f>
        <v>0.2922121778829545</v>
      </c>
      <c r="U14" s="135"/>
      <c r="V14" s="135"/>
      <c r="W14" s="135"/>
    </row>
    <row r="15" spans="1:23" s="22" customFormat="1" x14ac:dyDescent="0.25">
      <c r="A15" s="34" t="s">
        <v>39</v>
      </c>
      <c r="B15" s="34" t="s">
        <v>100</v>
      </c>
      <c r="C15" s="34" t="s">
        <v>10</v>
      </c>
      <c r="D15" s="34">
        <v>90</v>
      </c>
      <c r="E15" s="34">
        <v>1050</v>
      </c>
      <c r="F15" s="34" t="s">
        <v>4</v>
      </c>
      <c r="G15" s="34" t="s">
        <v>25</v>
      </c>
      <c r="H15" s="34">
        <v>320</v>
      </c>
      <c r="I15" s="34"/>
      <c r="J15" s="34"/>
      <c r="K15" s="34" t="s">
        <v>230</v>
      </c>
      <c r="L15" s="118" t="str">
        <f t="shared" si="0"/>
        <v>ABS118-90-1050-A-mgn320--NL(Si)</v>
      </c>
      <c r="M15" s="34"/>
      <c r="N15" s="135"/>
      <c r="O15" s="135"/>
      <c r="P15" s="135">
        <f>'CNL(Si)'!P15/(Compos!$D$53*'NL(Si)'!$E15)</f>
        <v>3.6511249821891113E-2</v>
      </c>
      <c r="Q15" s="135">
        <f>'CNL(Si)'!Q15/(Compos!$D$53*'NL(Si)'!$E15)</f>
        <v>3.8751203798694248E-2</v>
      </c>
      <c r="R15" s="135"/>
      <c r="S15" s="135"/>
      <c r="T15" s="135"/>
      <c r="U15" s="135"/>
      <c r="V15" s="135"/>
      <c r="W15" s="135"/>
    </row>
    <row r="16" spans="1:23" s="25" customFormat="1" x14ac:dyDescent="0.25">
      <c r="A16" s="4" t="s">
        <v>23</v>
      </c>
      <c r="B16" s="4" t="s">
        <v>110</v>
      </c>
      <c r="C16" s="4" t="s">
        <v>10</v>
      </c>
      <c r="D16" s="4">
        <v>90</v>
      </c>
      <c r="E16" s="4">
        <v>10</v>
      </c>
      <c r="F16" s="4" t="s">
        <v>111</v>
      </c>
      <c r="G16" s="4"/>
      <c r="H16" s="4"/>
      <c r="I16" s="4"/>
      <c r="J16" s="4"/>
      <c r="K16" s="4" t="s">
        <v>230</v>
      </c>
      <c r="L16" s="98" t="str">
        <f t="shared" si="0"/>
        <v>ABS118-90-10-A(pH2.5)---NL(Si)</v>
      </c>
      <c r="M16" s="4"/>
      <c r="N16" s="4"/>
      <c r="O16" s="4">
        <v>55</v>
      </c>
      <c r="P16" s="4">
        <v>64</v>
      </c>
      <c r="Q16" s="4"/>
      <c r="R16" s="4"/>
      <c r="S16" s="4"/>
      <c r="T16" s="4"/>
      <c r="U16" s="4"/>
      <c r="V16" s="4"/>
      <c r="W16" s="4"/>
    </row>
    <row r="17" spans="1:23" s="25" customFormat="1" x14ac:dyDescent="0.25">
      <c r="A17" s="4" t="s">
        <v>23</v>
      </c>
      <c r="B17" s="4" t="s">
        <v>110</v>
      </c>
      <c r="C17" s="4" t="s">
        <v>10</v>
      </c>
      <c r="D17" s="4">
        <v>90</v>
      </c>
      <c r="E17" s="4">
        <v>10</v>
      </c>
      <c r="F17" s="4" t="s">
        <v>112</v>
      </c>
      <c r="G17" s="4"/>
      <c r="H17" s="4"/>
      <c r="I17" s="4"/>
      <c r="J17" s="4"/>
      <c r="K17" s="4" t="s">
        <v>230</v>
      </c>
      <c r="L17" s="98" t="str">
        <f t="shared" si="0"/>
        <v>ABS118-90-10-A(pH5.6)---NL(Si)</v>
      </c>
      <c r="M17" s="4"/>
      <c r="N17" s="4"/>
      <c r="O17" s="4">
        <v>0.45</v>
      </c>
      <c r="P17" s="4">
        <v>0.45</v>
      </c>
      <c r="Q17" s="4"/>
      <c r="R17" s="4"/>
      <c r="S17" s="4"/>
      <c r="T17" s="4"/>
      <c r="U17" s="4"/>
      <c r="V17" s="4"/>
      <c r="W17" s="4"/>
    </row>
    <row r="18" spans="1:23" s="25" customFormat="1" x14ac:dyDescent="0.25">
      <c r="A18" s="4" t="s">
        <v>23</v>
      </c>
      <c r="B18" s="4" t="s">
        <v>110</v>
      </c>
      <c r="C18" s="4" t="s">
        <v>10</v>
      </c>
      <c r="D18" s="4">
        <v>90</v>
      </c>
      <c r="E18" s="4">
        <v>10</v>
      </c>
      <c r="F18" s="4" t="s">
        <v>113</v>
      </c>
      <c r="G18" s="4"/>
      <c r="H18" s="4"/>
      <c r="I18" s="4"/>
      <c r="J18" s="4"/>
      <c r="K18" s="4" t="s">
        <v>230</v>
      </c>
      <c r="L18" s="98" t="str">
        <f t="shared" si="0"/>
        <v>ABS118-90-10-A(pH6.1)---NL(Si)</v>
      </c>
      <c r="M18" s="4"/>
      <c r="N18" s="4"/>
      <c r="O18" s="4">
        <v>0.6</v>
      </c>
      <c r="P18" s="4">
        <v>0.7</v>
      </c>
      <c r="Q18" s="4"/>
      <c r="R18" s="4"/>
      <c r="S18" s="4"/>
      <c r="T18" s="4"/>
      <c r="U18" s="4"/>
      <c r="V18" s="4"/>
      <c r="W18" s="4"/>
    </row>
    <row r="19" spans="1:23" s="25" customFormat="1" x14ac:dyDescent="0.25">
      <c r="A19" s="4" t="s">
        <v>23</v>
      </c>
      <c r="B19" s="4" t="s">
        <v>110</v>
      </c>
      <c r="C19" s="4" t="s">
        <v>10</v>
      </c>
      <c r="D19" s="4">
        <v>90</v>
      </c>
      <c r="E19" s="4">
        <v>10</v>
      </c>
      <c r="F19" s="4" t="s">
        <v>114</v>
      </c>
      <c r="G19" s="4"/>
      <c r="H19" s="4"/>
      <c r="I19" s="4"/>
      <c r="J19" s="4"/>
      <c r="K19" s="4" t="s">
        <v>230</v>
      </c>
      <c r="L19" s="98" t="str">
        <f t="shared" si="0"/>
        <v>ABS118-90-10-A(pH8.2)---NL(Si)</v>
      </c>
      <c r="M19" s="4"/>
      <c r="N19" s="4"/>
      <c r="O19" s="4">
        <v>4</v>
      </c>
      <c r="P19" s="4">
        <v>8.3000000000000007</v>
      </c>
      <c r="Q19" s="4"/>
      <c r="R19" s="4"/>
      <c r="S19" s="4"/>
      <c r="T19" s="4"/>
      <c r="U19" s="4"/>
      <c r="V19" s="4"/>
      <c r="W19" s="4"/>
    </row>
    <row r="20" spans="1:23" s="25" customFormat="1" x14ac:dyDescent="0.25">
      <c r="A20" s="4" t="s">
        <v>23</v>
      </c>
      <c r="B20" s="4" t="s">
        <v>110</v>
      </c>
      <c r="C20" s="4" t="s">
        <v>10</v>
      </c>
      <c r="D20" s="4">
        <v>90</v>
      </c>
      <c r="E20" s="4">
        <v>10</v>
      </c>
      <c r="F20" s="4" t="s">
        <v>115</v>
      </c>
      <c r="G20" s="4"/>
      <c r="H20" s="4"/>
      <c r="I20" s="4"/>
      <c r="J20" s="4"/>
      <c r="K20" s="4" t="s">
        <v>230</v>
      </c>
      <c r="L20" s="98" t="str">
        <f t="shared" si="0"/>
        <v>ABS118-90-10-A(pH9 unbf.)---NL(Si)</v>
      </c>
      <c r="M20" s="4"/>
      <c r="N20" s="4"/>
      <c r="O20" s="4">
        <v>6.6</v>
      </c>
      <c r="P20" s="4">
        <v>7.6</v>
      </c>
      <c r="Q20" s="4"/>
      <c r="R20" s="4"/>
      <c r="S20" s="4"/>
      <c r="T20" s="4"/>
      <c r="U20" s="4"/>
      <c r="V20" s="4"/>
      <c r="W20" s="4"/>
    </row>
    <row r="21" spans="1:23" s="22" customFormat="1" x14ac:dyDescent="0.25">
      <c r="A21" s="34" t="s">
        <v>23</v>
      </c>
      <c r="B21" s="34" t="s">
        <v>27</v>
      </c>
      <c r="C21" s="34" t="s">
        <v>10</v>
      </c>
      <c r="D21" s="34">
        <v>90</v>
      </c>
      <c r="E21" s="34">
        <v>10</v>
      </c>
      <c r="F21" s="34" t="s">
        <v>4</v>
      </c>
      <c r="G21" s="34" t="s">
        <v>26</v>
      </c>
      <c r="H21" s="34">
        <v>40</v>
      </c>
      <c r="I21" s="34"/>
      <c r="J21" s="34"/>
      <c r="K21" s="34" t="s">
        <v>230</v>
      </c>
      <c r="L21" s="118" t="str">
        <f t="shared" si="0"/>
        <v>ABS118-90-10-A-feoh40--NL(Si)</v>
      </c>
      <c r="M21" s="34"/>
      <c r="N21" s="135">
        <f>'CNL(Si)'!N21/(Compos!$D$53*'NL(Si)'!$E21)</f>
        <v>1.4111710053859752</v>
      </c>
      <c r="O21" s="135"/>
      <c r="P21" s="135">
        <f>'CNL(Si)'!P21/(Compos!$D$53*'NL(Si)'!$E21)</f>
        <v>26.812249102333531</v>
      </c>
      <c r="Q21" s="135"/>
      <c r="R21" s="135">
        <f>'CNL(Si)'!R21/(Compos!$D$53*'NL(Si)'!$E21)</f>
        <v>0.23519516756432921</v>
      </c>
      <c r="S21" s="135">
        <f>'CNL(Si)'!S21/(Compos!$D$53*'NL(Si)'!$E21)</f>
        <v>0</v>
      </c>
      <c r="T21" s="135">
        <f>'CNL(Si)'!T21/(Compos!$D$53*'NL(Si)'!$E21)</f>
        <v>0</v>
      </c>
      <c r="U21" s="135"/>
      <c r="V21" s="135"/>
      <c r="W21" s="135">
        <f>'CNL(Si)'!W21/(Compos!$D$53*'NL(Si)'!$E21)</f>
        <v>1.4111710053859752</v>
      </c>
    </row>
    <row r="22" spans="1:23" s="25" customFormat="1" x14ac:dyDescent="0.25">
      <c r="A22" s="4" t="s">
        <v>59</v>
      </c>
      <c r="B22" s="4" t="s">
        <v>60</v>
      </c>
      <c r="C22" s="4" t="s">
        <v>10</v>
      </c>
      <c r="D22" s="4">
        <v>90</v>
      </c>
      <c r="E22" s="4">
        <v>10</v>
      </c>
      <c r="F22" s="4" t="s">
        <v>4</v>
      </c>
      <c r="G22" s="4"/>
      <c r="H22" s="4"/>
      <c r="I22" s="4"/>
      <c r="J22" s="4" t="s">
        <v>63</v>
      </c>
      <c r="K22" s="4" t="s">
        <v>230</v>
      </c>
      <c r="L22" s="98" t="str">
        <f t="shared" si="0"/>
        <v>ABS118-90-10-A--STU-NL(Si)</v>
      </c>
      <c r="M22" s="4"/>
      <c r="N22" s="4"/>
      <c r="O22" s="4"/>
      <c r="P22" s="4">
        <v>6.1</v>
      </c>
      <c r="Q22" s="4"/>
      <c r="R22" s="4"/>
      <c r="S22" s="4"/>
      <c r="T22" s="4"/>
      <c r="U22" s="4"/>
      <c r="V22" s="4"/>
      <c r="W22" s="4"/>
    </row>
    <row r="23" spans="1:23" s="25" customFormat="1" x14ac:dyDescent="0.25">
      <c r="A23" s="4" t="s">
        <v>61</v>
      </c>
      <c r="B23" s="4" t="s">
        <v>62</v>
      </c>
      <c r="C23" s="4" t="s">
        <v>10</v>
      </c>
      <c r="D23" s="4">
        <v>90</v>
      </c>
      <c r="E23" s="4">
        <v>10</v>
      </c>
      <c r="F23" s="4" t="s">
        <v>4</v>
      </c>
      <c r="G23" s="4"/>
      <c r="H23" s="4"/>
      <c r="I23" s="4"/>
      <c r="J23" s="4" t="s">
        <v>64</v>
      </c>
      <c r="K23" s="4" t="s">
        <v>230</v>
      </c>
      <c r="L23" s="98" t="str">
        <f t="shared" si="0"/>
        <v>ABS118-90-10-A--EIR-NL(Si)</v>
      </c>
      <c r="M23" s="4"/>
      <c r="N23" s="4"/>
      <c r="O23" s="4"/>
      <c r="P23" s="4">
        <v>6.31</v>
      </c>
      <c r="Q23" s="4"/>
      <c r="R23" s="4"/>
      <c r="S23" s="4"/>
      <c r="T23" s="4"/>
      <c r="U23" s="4"/>
      <c r="V23" s="4"/>
      <c r="W23" s="4"/>
    </row>
    <row r="24" spans="1:23" s="19" customFormat="1" x14ac:dyDescent="0.25">
      <c r="A24" s="20" t="s">
        <v>39</v>
      </c>
      <c r="B24" s="20" t="s">
        <v>66</v>
      </c>
      <c r="C24" s="20" t="s">
        <v>10</v>
      </c>
      <c r="D24" s="20">
        <v>90</v>
      </c>
      <c r="E24" s="20">
        <v>10</v>
      </c>
      <c r="F24" s="20" t="s">
        <v>4</v>
      </c>
      <c r="G24" s="20"/>
      <c r="H24" s="20"/>
      <c r="I24" s="20"/>
      <c r="J24" s="20"/>
      <c r="K24" s="4" t="s">
        <v>230</v>
      </c>
      <c r="L24" s="104" t="str">
        <f t="shared" si="0"/>
        <v>ABS118-90-10-A---NL(Si)</v>
      </c>
      <c r="M24" s="20"/>
      <c r="N24" s="20">
        <v>5</v>
      </c>
      <c r="O24" s="20"/>
      <c r="P24" s="20">
        <v>7.6</v>
      </c>
      <c r="Q24" s="20"/>
      <c r="R24" s="20">
        <v>8</v>
      </c>
      <c r="S24" s="20"/>
      <c r="T24" s="20"/>
      <c r="U24" s="20"/>
      <c r="V24" s="20"/>
      <c r="W24" s="20"/>
    </row>
    <row r="25" spans="1:23" s="25" customFormat="1" x14ac:dyDescent="0.25">
      <c r="A25" s="4" t="s">
        <v>39</v>
      </c>
      <c r="B25" s="4" t="s">
        <v>66</v>
      </c>
      <c r="C25" s="4" t="s">
        <v>10</v>
      </c>
      <c r="D25" s="4">
        <v>90</v>
      </c>
      <c r="E25" s="4">
        <v>50</v>
      </c>
      <c r="F25" s="4" t="s">
        <v>4</v>
      </c>
      <c r="G25" s="4"/>
      <c r="H25" s="4"/>
      <c r="I25" s="4"/>
      <c r="J25" s="4"/>
      <c r="K25" s="4" t="s">
        <v>230</v>
      </c>
      <c r="L25" s="98" t="str">
        <f t="shared" si="0"/>
        <v>ABS118-90-50-A---NL(Si)</v>
      </c>
      <c r="M25" s="4"/>
      <c r="N25" s="4"/>
      <c r="O25" s="4"/>
      <c r="P25" s="4"/>
      <c r="Q25" s="4"/>
      <c r="R25" s="4">
        <v>4.2</v>
      </c>
      <c r="S25" s="4">
        <v>4.0999999999999996</v>
      </c>
      <c r="T25" s="4"/>
      <c r="U25" s="4"/>
      <c r="V25" s="4"/>
      <c r="W25" s="4"/>
    </row>
    <row r="26" spans="1:23" s="25" customFormat="1" x14ac:dyDescent="0.25">
      <c r="A26" s="4" t="s">
        <v>39</v>
      </c>
      <c r="B26" s="4" t="s">
        <v>66</v>
      </c>
      <c r="C26" s="4" t="s">
        <v>10</v>
      </c>
      <c r="D26" s="4">
        <v>90</v>
      </c>
      <c r="E26" s="4">
        <v>150</v>
      </c>
      <c r="F26" s="4" t="s">
        <v>4</v>
      </c>
      <c r="G26" s="4"/>
      <c r="H26" s="4"/>
      <c r="I26" s="4"/>
      <c r="J26" s="4"/>
      <c r="K26" s="4" t="s">
        <v>230</v>
      </c>
      <c r="L26" s="98" t="str">
        <f t="shared" si="0"/>
        <v>ABS118-90-150-A---NL(Si)</v>
      </c>
      <c r="M26" s="4"/>
      <c r="N26" s="4"/>
      <c r="O26" s="4"/>
      <c r="P26" s="4">
        <v>0.84</v>
      </c>
      <c r="Q26" s="4"/>
      <c r="R26" s="4">
        <v>0.83</v>
      </c>
      <c r="S26" s="4">
        <v>0.91</v>
      </c>
      <c r="T26" s="4">
        <v>1.06</v>
      </c>
      <c r="U26" s="4"/>
      <c r="V26" s="4"/>
      <c r="W26" s="4"/>
    </row>
    <row r="27" spans="1:23" s="19" customFormat="1" x14ac:dyDescent="0.25">
      <c r="A27" s="20" t="s">
        <v>39</v>
      </c>
      <c r="B27" s="20" t="s">
        <v>65</v>
      </c>
      <c r="C27" s="20" t="s">
        <v>10</v>
      </c>
      <c r="D27" s="20">
        <v>90</v>
      </c>
      <c r="E27" s="20">
        <v>260</v>
      </c>
      <c r="F27" s="20" t="s">
        <v>4</v>
      </c>
      <c r="G27" s="20"/>
      <c r="H27" s="20"/>
      <c r="I27" s="20"/>
      <c r="J27" s="20"/>
      <c r="K27" s="4" t="s">
        <v>230</v>
      </c>
      <c r="L27" s="104" t="str">
        <f t="shared" si="0"/>
        <v>ABS118-90-260-A---NL(Si)</v>
      </c>
      <c r="M27" s="20"/>
      <c r="N27" s="20"/>
      <c r="O27" s="20"/>
      <c r="P27" s="20"/>
      <c r="Q27" s="20"/>
      <c r="R27" s="20">
        <v>0.95</v>
      </c>
      <c r="S27" s="20">
        <v>0.84</v>
      </c>
      <c r="T27" s="20"/>
      <c r="U27" s="20"/>
      <c r="V27" s="20"/>
      <c r="W27" s="20"/>
    </row>
    <row r="28" spans="1:23" s="25" customFormat="1" x14ac:dyDescent="0.25">
      <c r="A28" s="4" t="s">
        <v>39</v>
      </c>
      <c r="B28" s="4" t="s">
        <v>65</v>
      </c>
      <c r="C28" s="4" t="s">
        <v>10</v>
      </c>
      <c r="D28" s="4">
        <v>90</v>
      </c>
      <c r="E28" s="4">
        <v>1100</v>
      </c>
      <c r="F28" s="4" t="s">
        <v>4</v>
      </c>
      <c r="G28" s="4"/>
      <c r="H28" s="4"/>
      <c r="I28" s="4"/>
      <c r="J28" s="4"/>
      <c r="K28" s="4" t="s">
        <v>230</v>
      </c>
      <c r="L28" s="98" t="str">
        <f t="shared" si="0"/>
        <v>ABS118-90-1100-A---NL(Si)</v>
      </c>
      <c r="M28" s="4"/>
      <c r="N28" s="4"/>
      <c r="O28" s="4"/>
      <c r="P28" s="4">
        <v>0.2</v>
      </c>
      <c r="Q28" s="4"/>
      <c r="R28" s="4">
        <v>0.26</v>
      </c>
      <c r="S28" s="4">
        <v>0.23</v>
      </c>
      <c r="T28" s="4"/>
      <c r="U28" s="4"/>
      <c r="V28" s="4">
        <v>0.3</v>
      </c>
      <c r="W28" s="4"/>
    </row>
    <row r="29" spans="1:23" s="25" customFormat="1" x14ac:dyDescent="0.25">
      <c r="A29" s="4" t="s">
        <v>39</v>
      </c>
      <c r="B29" s="4" t="s">
        <v>16</v>
      </c>
      <c r="C29" s="4" t="s">
        <v>10</v>
      </c>
      <c r="D29" s="4">
        <v>70</v>
      </c>
      <c r="E29" s="4">
        <v>1100</v>
      </c>
      <c r="F29" s="4" t="s">
        <v>4</v>
      </c>
      <c r="G29" s="4"/>
      <c r="H29" s="4"/>
      <c r="I29" s="4"/>
      <c r="J29" s="4"/>
      <c r="K29" s="4" t="s">
        <v>230</v>
      </c>
      <c r="L29" s="98" t="str">
        <f t="shared" si="0"/>
        <v>ABS118-70-1100-A---NL(Si)</v>
      </c>
      <c r="M29" s="4"/>
      <c r="N29" s="4"/>
      <c r="O29" s="4"/>
      <c r="P29" s="4">
        <v>0.24</v>
      </c>
      <c r="Q29" s="4"/>
      <c r="R29" s="4">
        <v>0.25</v>
      </c>
      <c r="S29" s="4">
        <v>0.23</v>
      </c>
      <c r="T29" s="4"/>
      <c r="U29" s="4"/>
      <c r="V29" s="4">
        <v>0.25</v>
      </c>
      <c r="W29" s="4"/>
    </row>
    <row r="30" spans="1:23" s="25" customFormat="1" x14ac:dyDescent="0.25">
      <c r="A30" s="4" t="s">
        <v>39</v>
      </c>
      <c r="B30" s="4" t="s">
        <v>16</v>
      </c>
      <c r="C30" s="4" t="s">
        <v>10</v>
      </c>
      <c r="D30" s="4">
        <v>50</v>
      </c>
      <c r="E30" s="4">
        <v>1100</v>
      </c>
      <c r="F30" s="4" t="s">
        <v>4</v>
      </c>
      <c r="G30" s="4"/>
      <c r="H30" s="4"/>
      <c r="I30" s="4"/>
      <c r="J30" s="4"/>
      <c r="K30" s="4" t="s">
        <v>230</v>
      </c>
      <c r="L30" s="98" t="str">
        <f t="shared" si="0"/>
        <v>ABS118-50-1100-A---NL(Si)</v>
      </c>
      <c r="M30" s="4"/>
      <c r="N30" s="4"/>
      <c r="O30" s="4"/>
      <c r="P30" s="4">
        <v>0.11</v>
      </c>
      <c r="Q30" s="4"/>
      <c r="R30" s="4">
        <v>0.16</v>
      </c>
      <c r="S30" s="4">
        <v>0.17</v>
      </c>
      <c r="T30" s="4"/>
      <c r="U30" s="4"/>
      <c r="V30" s="4">
        <v>0.18</v>
      </c>
      <c r="W30" s="4"/>
    </row>
    <row r="31" spans="1:23" s="25" customFormat="1" x14ac:dyDescent="0.25">
      <c r="A31" s="4" t="s">
        <v>23</v>
      </c>
      <c r="B31" s="4" t="s">
        <v>109</v>
      </c>
      <c r="C31" s="4" t="s">
        <v>10</v>
      </c>
      <c r="D31" s="4">
        <v>40</v>
      </c>
      <c r="E31" s="4">
        <v>260</v>
      </c>
      <c r="F31" s="4" t="s">
        <v>4</v>
      </c>
      <c r="G31" s="4"/>
      <c r="H31" s="4"/>
      <c r="I31" s="4"/>
      <c r="J31" s="4"/>
      <c r="K31" s="4" t="s">
        <v>230</v>
      </c>
      <c r="L31" s="98" t="str">
        <f t="shared" si="0"/>
        <v>ABS118-40-260-A---NL(Si)</v>
      </c>
      <c r="M31" s="4"/>
      <c r="N31" s="4">
        <v>0.84</v>
      </c>
      <c r="O31" s="4"/>
      <c r="P31" s="4">
        <v>0.34</v>
      </c>
      <c r="Q31" s="4"/>
      <c r="R31" s="4">
        <v>0.06</v>
      </c>
      <c r="S31" s="4">
        <v>0.27</v>
      </c>
      <c r="T31" s="4"/>
      <c r="U31" s="4"/>
      <c r="V31" s="4">
        <v>0.38</v>
      </c>
      <c r="W31" s="4"/>
    </row>
    <row r="32" spans="1:23" s="25" customFormat="1" x14ac:dyDescent="0.25">
      <c r="A32" s="4" t="s">
        <v>23</v>
      </c>
      <c r="B32" s="4" t="s">
        <v>109</v>
      </c>
      <c r="C32" s="4" t="s">
        <v>10</v>
      </c>
      <c r="D32" s="4">
        <v>70</v>
      </c>
      <c r="E32" s="4">
        <v>50</v>
      </c>
      <c r="F32" s="4" t="s">
        <v>4</v>
      </c>
      <c r="G32" s="4"/>
      <c r="H32" s="4"/>
      <c r="I32" s="4"/>
      <c r="J32" s="4"/>
      <c r="K32" s="4" t="s">
        <v>230</v>
      </c>
      <c r="L32" s="98" t="str">
        <f t="shared" si="0"/>
        <v>ABS118-70-50-A---NL(Si)</v>
      </c>
      <c r="M32" s="4"/>
      <c r="N32" s="4">
        <v>0.75</v>
      </c>
      <c r="O32" s="4"/>
      <c r="P32" s="4">
        <v>2.1</v>
      </c>
      <c r="Q32" s="4"/>
      <c r="R32" s="4">
        <v>2.7</v>
      </c>
      <c r="S32" s="4">
        <v>4</v>
      </c>
      <c r="T32" s="4"/>
      <c r="U32" s="4"/>
      <c r="V32" s="4">
        <v>4.8</v>
      </c>
      <c r="W32" s="4"/>
    </row>
    <row r="33" spans="1:23" s="25" customFormat="1" x14ac:dyDescent="0.25">
      <c r="A33" s="4" t="s">
        <v>23</v>
      </c>
      <c r="B33" s="4" t="s">
        <v>109</v>
      </c>
      <c r="C33" s="4" t="s">
        <v>10</v>
      </c>
      <c r="D33" s="4">
        <v>90</v>
      </c>
      <c r="E33" s="4">
        <v>260</v>
      </c>
      <c r="F33" s="4" t="s">
        <v>4</v>
      </c>
      <c r="G33" s="4"/>
      <c r="H33" s="4"/>
      <c r="I33" s="4"/>
      <c r="J33" s="4"/>
      <c r="K33" s="4" t="s">
        <v>230</v>
      </c>
      <c r="L33" s="98" t="str">
        <f t="shared" si="0"/>
        <v>ABS118-90-260-A---NL(Si)</v>
      </c>
      <c r="M33" s="4"/>
      <c r="N33" s="4">
        <v>0.78</v>
      </c>
      <c r="O33" s="4"/>
      <c r="P33" s="4">
        <v>1.25</v>
      </c>
      <c r="Q33" s="4"/>
      <c r="R33" s="4">
        <v>0.95</v>
      </c>
      <c r="S33" s="4">
        <v>0.84</v>
      </c>
      <c r="T33" s="4"/>
      <c r="U33" s="4"/>
      <c r="V33" s="4"/>
      <c r="W33" s="4"/>
    </row>
    <row r="34" spans="1:23" s="25" customFormat="1" x14ac:dyDescent="0.25">
      <c r="A34" s="4" t="s">
        <v>23</v>
      </c>
      <c r="B34" s="4" t="s">
        <v>109</v>
      </c>
      <c r="C34" s="4" t="s">
        <v>10</v>
      </c>
      <c r="D34" s="4">
        <v>90</v>
      </c>
      <c r="E34" s="4">
        <v>50</v>
      </c>
      <c r="F34" s="4" t="s">
        <v>4</v>
      </c>
      <c r="G34" s="4"/>
      <c r="H34" s="4"/>
      <c r="I34" s="4"/>
      <c r="J34" s="4"/>
      <c r="K34" s="4" t="s">
        <v>230</v>
      </c>
      <c r="L34" s="98" t="str">
        <f t="shared" si="0"/>
        <v>ABS118-90-50-A---NL(Si)</v>
      </c>
      <c r="M34" s="4"/>
      <c r="N34" s="4">
        <v>1.45</v>
      </c>
      <c r="O34" s="4"/>
      <c r="P34" s="4">
        <v>2</v>
      </c>
      <c r="Q34" s="4"/>
      <c r="R34" s="4">
        <v>4.2</v>
      </c>
      <c r="S34" s="4">
        <v>4.0999999999999996</v>
      </c>
      <c r="T34" s="4"/>
      <c r="U34" s="4"/>
      <c r="V34" s="4"/>
      <c r="W34" s="4"/>
    </row>
    <row r="35" spans="1:23" s="25" customFormat="1" x14ac:dyDescent="0.25">
      <c r="A35" s="4" t="s">
        <v>23</v>
      </c>
      <c r="B35" s="4" t="s">
        <v>109</v>
      </c>
      <c r="C35" s="4" t="s">
        <v>10</v>
      </c>
      <c r="D35" s="4">
        <v>90</v>
      </c>
      <c r="E35" s="4">
        <v>10</v>
      </c>
      <c r="F35" s="4" t="s">
        <v>4</v>
      </c>
      <c r="G35" s="4"/>
      <c r="H35" s="4"/>
      <c r="I35" s="4"/>
      <c r="J35" s="4"/>
      <c r="K35" s="4" t="s">
        <v>230</v>
      </c>
      <c r="L35" s="98" t="str">
        <f t="shared" si="0"/>
        <v>ABS118-90-10-A---NL(Si)</v>
      </c>
      <c r="M35" s="4"/>
      <c r="N35" s="4">
        <v>5</v>
      </c>
      <c r="O35" s="4"/>
      <c r="P35" s="4">
        <v>7.6</v>
      </c>
      <c r="Q35" s="4"/>
      <c r="R35" s="4">
        <v>8</v>
      </c>
      <c r="S35" s="4"/>
      <c r="T35" s="4"/>
      <c r="U35" s="4"/>
      <c r="V35" s="4"/>
      <c r="W35" s="4"/>
    </row>
    <row r="36" spans="1:23" s="25" customFormat="1" x14ac:dyDescent="0.25">
      <c r="A36" s="4" t="s">
        <v>23</v>
      </c>
      <c r="B36" s="4" t="s">
        <v>109</v>
      </c>
      <c r="C36" s="4" t="s">
        <v>10</v>
      </c>
      <c r="D36" s="4">
        <v>110</v>
      </c>
      <c r="E36" s="4">
        <v>10</v>
      </c>
      <c r="F36" s="4" t="s">
        <v>4</v>
      </c>
      <c r="G36" s="4"/>
      <c r="H36" s="4"/>
      <c r="I36" s="4"/>
      <c r="J36" s="4"/>
      <c r="K36" s="4" t="s">
        <v>230</v>
      </c>
      <c r="L36" s="98" t="str">
        <f t="shared" si="0"/>
        <v>ABS118-110-10-A---NL(Si)</v>
      </c>
      <c r="M36" s="4">
        <v>6.1</v>
      </c>
      <c r="N36" s="4">
        <v>7.5</v>
      </c>
      <c r="O36" s="4"/>
      <c r="P36" s="4">
        <v>11.5</v>
      </c>
      <c r="Q36" s="4"/>
      <c r="R36" s="4">
        <v>13.5</v>
      </c>
      <c r="S36" s="4">
        <v>13.5</v>
      </c>
      <c r="T36" s="4"/>
      <c r="U36" s="4"/>
      <c r="V36" s="4">
        <v>18</v>
      </c>
      <c r="W36" s="4"/>
    </row>
    <row r="37" spans="1:23" s="123" customFormat="1" x14ac:dyDescent="0.25">
      <c r="A37" s="120" t="s">
        <v>23</v>
      </c>
      <c r="B37" s="120" t="s">
        <v>119</v>
      </c>
      <c r="C37" s="120" t="s">
        <v>9</v>
      </c>
      <c r="D37" s="120">
        <v>90</v>
      </c>
      <c r="E37" s="120">
        <v>10</v>
      </c>
      <c r="F37" s="120" t="s">
        <v>4</v>
      </c>
      <c r="G37" s="120"/>
      <c r="H37" s="120"/>
      <c r="I37" s="120" t="s">
        <v>102</v>
      </c>
      <c r="J37" s="120">
        <v>2000</v>
      </c>
      <c r="K37" s="121" t="s">
        <v>230</v>
      </c>
      <c r="L37" s="122" t="str">
        <f t="shared" si="0"/>
        <v>JSSA-90-10-A--ben2000-NL(Si)</v>
      </c>
      <c r="M37" s="120"/>
      <c r="N37" s="120"/>
      <c r="O37" s="120"/>
      <c r="P37" s="120"/>
      <c r="Q37" s="120"/>
      <c r="R37" s="120"/>
      <c r="S37" s="120"/>
      <c r="T37" s="120"/>
      <c r="U37" s="120"/>
      <c r="V37" s="120"/>
      <c r="W37" s="120"/>
    </row>
    <row r="38" spans="1:23" s="123" customFormat="1" x14ac:dyDescent="0.25">
      <c r="A38" s="120" t="s">
        <v>23</v>
      </c>
      <c r="B38" s="120" t="s">
        <v>120</v>
      </c>
      <c r="C38" s="120" t="s">
        <v>9</v>
      </c>
      <c r="D38" s="120">
        <v>90</v>
      </c>
      <c r="E38" s="120">
        <v>10</v>
      </c>
      <c r="F38" s="120" t="s">
        <v>121</v>
      </c>
      <c r="G38" s="120"/>
      <c r="H38" s="120"/>
      <c r="I38" s="120" t="s">
        <v>102</v>
      </c>
      <c r="J38" s="120">
        <v>133</v>
      </c>
      <c r="K38" s="121" t="s">
        <v>230</v>
      </c>
      <c r="L38" s="122" t="str">
        <f>CONCATENATE(C38,"-",D38,"-",E38,"-",F38,"-",G38,H38,"-",I38,J38,"-",K38)</f>
        <v>JSSA-90-10-D--ben133-NL(Si)</v>
      </c>
      <c r="M38" s="120"/>
      <c r="N38" s="120"/>
      <c r="O38" s="120"/>
      <c r="P38" s="120"/>
      <c r="Q38" s="120"/>
      <c r="R38" s="120"/>
      <c r="S38" s="120"/>
      <c r="T38" s="120"/>
      <c r="U38" s="120"/>
      <c r="V38" s="120"/>
      <c r="W38" s="120"/>
    </row>
    <row r="39" spans="1:23" s="123" customFormat="1" x14ac:dyDescent="0.25">
      <c r="A39" s="120" t="s">
        <v>39</v>
      </c>
      <c r="B39" s="120" t="s">
        <v>101</v>
      </c>
      <c r="C39" s="120" t="s">
        <v>9</v>
      </c>
      <c r="D39" s="120">
        <v>90</v>
      </c>
      <c r="E39" s="120">
        <v>10</v>
      </c>
      <c r="F39" s="120" t="s">
        <v>4</v>
      </c>
      <c r="G39" s="120" t="s">
        <v>25</v>
      </c>
      <c r="H39" s="120">
        <v>33</v>
      </c>
      <c r="I39" s="120" t="s">
        <v>102</v>
      </c>
      <c r="J39" s="120">
        <v>133</v>
      </c>
      <c r="K39" s="121" t="s">
        <v>230</v>
      </c>
      <c r="L39" s="122" t="str">
        <f t="shared" si="0"/>
        <v>JSSA-90-10-A-mgn33-ben133-NL(Si)</v>
      </c>
      <c r="M39" s="120"/>
      <c r="N39" s="136">
        <f>'CNL(Si)'!N39/(Compos!$C$53*'NL(Si)'!$E39)</f>
        <v>3.1293467667309205</v>
      </c>
      <c r="O39" s="137"/>
      <c r="P39" s="136">
        <f>'CNL(Si)'!P39/(Compos!$C$53*'NL(Si)'!$E39)</f>
        <v>4.4095340803935699</v>
      </c>
      <c r="Q39" s="137"/>
      <c r="R39" s="136">
        <f>'CNL(Si)'!R39/(Compos!$C$53*'NL(Si)'!$E39)</f>
        <v>12.801873136626494</v>
      </c>
      <c r="S39" s="136">
        <f>'CNL(Si)'!S39/(Compos!$C$53*'NL(Si)'!$E39)</f>
        <v>9.2457972653413556</v>
      </c>
      <c r="T39" s="137"/>
      <c r="U39" s="137"/>
      <c r="V39" s="137"/>
      <c r="W39" s="120"/>
    </row>
    <row r="40" spans="1:23" s="123" customFormat="1" x14ac:dyDescent="0.25">
      <c r="A40" s="120" t="s">
        <v>39</v>
      </c>
      <c r="B40" s="120" t="s">
        <v>101</v>
      </c>
      <c r="C40" s="120" t="s">
        <v>9</v>
      </c>
      <c r="D40" s="120">
        <v>90</v>
      </c>
      <c r="E40" s="120">
        <v>1100</v>
      </c>
      <c r="F40" s="120" t="s">
        <v>4</v>
      </c>
      <c r="G40" s="120" t="s">
        <v>25</v>
      </c>
      <c r="H40" s="120">
        <v>33</v>
      </c>
      <c r="I40" s="120" t="s">
        <v>102</v>
      </c>
      <c r="J40" s="120">
        <v>133</v>
      </c>
      <c r="K40" s="121" t="s">
        <v>230</v>
      </c>
      <c r="L40" s="122" t="str">
        <f t="shared" si="0"/>
        <v>JSSA-90-1100-A-mgn33-ben133-NL(Si)</v>
      </c>
      <c r="M40" s="120"/>
      <c r="N40" s="137"/>
      <c r="O40" s="137"/>
      <c r="P40" s="137"/>
      <c r="Q40" s="137"/>
      <c r="R40" s="136">
        <f>'CNL(Si)'!R40/(Compos!$C$53*'NL(Si)'!$E40)</f>
        <v>0.20689895978386252</v>
      </c>
      <c r="S40" s="136">
        <f>'CNL(Si)'!S40/(Compos!$C$53*'NL(Si)'!$E40)</f>
        <v>0.18103658981087972</v>
      </c>
      <c r="T40" s="137"/>
      <c r="U40" s="137"/>
      <c r="V40" s="136">
        <f>'CNL(Si)'!V40/(Compos!$C$53*'NL(Si)'!$E40)</f>
        <v>0.18103658981087972</v>
      </c>
      <c r="W40" s="120"/>
    </row>
    <row r="41" spans="1:23" s="22" customFormat="1" x14ac:dyDescent="0.25">
      <c r="A41" s="120" t="s">
        <v>23</v>
      </c>
      <c r="B41" s="120" t="s">
        <v>231</v>
      </c>
      <c r="C41" s="120" t="s">
        <v>9</v>
      </c>
      <c r="D41" s="120">
        <v>90</v>
      </c>
      <c r="E41" s="120">
        <v>10</v>
      </c>
      <c r="F41" s="120" t="s">
        <v>4</v>
      </c>
      <c r="G41" s="120" t="s">
        <v>25</v>
      </c>
      <c r="H41" s="120">
        <v>40</v>
      </c>
      <c r="I41" s="120"/>
      <c r="J41" s="120"/>
      <c r="K41" s="121" t="s">
        <v>230</v>
      </c>
      <c r="L41" s="122" t="str">
        <f t="shared" si="0"/>
        <v>JSSA-90-10-A-mgn40--NL(Si)</v>
      </c>
      <c r="M41" s="120"/>
      <c r="N41" s="136">
        <f>'CNL(Si)'!N41/(Compos!$C$53*'NL(Si)'!$E41)</f>
        <v>2.3707172475234248</v>
      </c>
      <c r="O41" s="137"/>
      <c r="P41" s="136">
        <f>'CNL(Si)'!P41/(Compos!$C$53*'NL(Si)'!$E41)</f>
        <v>3.7931475960374796</v>
      </c>
      <c r="Q41" s="137"/>
      <c r="R41" s="136">
        <f>'CNL(Si)'!R41/(Compos!$C$53*'NL(Si)'!$E41)</f>
        <v>13.276016586131178</v>
      </c>
      <c r="S41" s="136">
        <f>'CNL(Si)'!S41/(Compos!$C$53*'NL(Si)'!$E41)</f>
        <v>22.284742126720193</v>
      </c>
      <c r="T41" s="137"/>
      <c r="U41" s="137"/>
      <c r="V41" s="137"/>
      <c r="W41" s="120"/>
    </row>
    <row r="42" spans="1:23" s="25" customFormat="1" x14ac:dyDescent="0.25">
      <c r="A42" s="6" t="s">
        <v>56</v>
      </c>
      <c r="B42" s="6" t="s">
        <v>57</v>
      </c>
      <c r="C42" s="6" t="s">
        <v>9</v>
      </c>
      <c r="D42" s="6">
        <v>90</v>
      </c>
      <c r="E42" s="6">
        <v>10</v>
      </c>
      <c r="F42" s="6" t="s">
        <v>4</v>
      </c>
      <c r="G42" s="6"/>
      <c r="H42" s="6"/>
      <c r="I42" s="6"/>
      <c r="J42" s="6"/>
      <c r="K42" s="43" t="s">
        <v>230</v>
      </c>
      <c r="L42" s="99" t="str">
        <f t="shared" si="0"/>
        <v>JSSA-90-10-A---NL(Si)</v>
      </c>
      <c r="M42" s="6">
        <v>3.6</v>
      </c>
      <c r="N42" s="6">
        <v>4.3</v>
      </c>
      <c r="O42" s="6">
        <v>7.3</v>
      </c>
      <c r="P42" s="6">
        <v>8.8000000000000007</v>
      </c>
      <c r="Q42" s="6"/>
      <c r="R42" s="6">
        <v>10</v>
      </c>
      <c r="S42" s="6">
        <v>14</v>
      </c>
      <c r="T42" s="6"/>
      <c r="U42" s="6"/>
      <c r="V42" s="6">
        <v>21</v>
      </c>
      <c r="W42" s="6"/>
    </row>
    <row r="43" spans="1:23" s="25" customFormat="1" x14ac:dyDescent="0.25">
      <c r="A43" s="6" t="s">
        <v>54</v>
      </c>
      <c r="B43" s="6" t="s">
        <v>55</v>
      </c>
      <c r="C43" s="6" t="s">
        <v>9</v>
      </c>
      <c r="D43" s="6">
        <v>90</v>
      </c>
      <c r="E43" s="6">
        <v>10</v>
      </c>
      <c r="F43" s="6" t="s">
        <v>58</v>
      </c>
      <c r="G43" s="6"/>
      <c r="H43" s="6"/>
      <c r="I43" s="6"/>
      <c r="J43" s="6"/>
      <c r="K43" s="43" t="s">
        <v>230</v>
      </c>
      <c r="L43" s="99" t="str">
        <f t="shared" si="0"/>
        <v>JSSA-90-10-C---NL(Si)</v>
      </c>
      <c r="M43" s="6">
        <v>0</v>
      </c>
      <c r="N43" s="6">
        <v>1</v>
      </c>
      <c r="O43" s="6">
        <v>4.5999999999999996</v>
      </c>
      <c r="P43" s="6">
        <v>6.8</v>
      </c>
      <c r="Q43" s="6"/>
      <c r="R43" s="6">
        <v>9.8000000000000007</v>
      </c>
      <c r="S43" s="6">
        <v>14.4</v>
      </c>
      <c r="T43" s="6"/>
      <c r="U43" s="6"/>
      <c r="V43" s="6"/>
      <c r="W43" s="6"/>
    </row>
    <row r="44" spans="1:23" s="25" customFormat="1" x14ac:dyDescent="0.25">
      <c r="A44" s="6" t="s">
        <v>39</v>
      </c>
      <c r="B44" s="6" t="s">
        <v>15</v>
      </c>
      <c r="C44" s="6" t="s">
        <v>9</v>
      </c>
      <c r="D44" s="6">
        <v>90</v>
      </c>
      <c r="E44" s="6">
        <v>1100</v>
      </c>
      <c r="F44" s="6" t="s">
        <v>4</v>
      </c>
      <c r="G44" s="6"/>
      <c r="H44" s="6"/>
      <c r="I44" s="6"/>
      <c r="J44" s="6"/>
      <c r="K44" s="43" t="s">
        <v>230</v>
      </c>
      <c r="L44" s="99" t="str">
        <f t="shared" si="0"/>
        <v>JSSA-90-1100-A---NL(Si)</v>
      </c>
      <c r="M44" s="6"/>
      <c r="N44" s="6"/>
      <c r="O44" s="6"/>
      <c r="P44" s="6"/>
      <c r="Q44" s="6"/>
      <c r="R44" s="6">
        <v>0.34</v>
      </c>
      <c r="S44" s="6">
        <v>0.42</v>
      </c>
      <c r="T44" s="6"/>
      <c r="U44" s="6"/>
      <c r="V44" s="6">
        <v>0.36</v>
      </c>
      <c r="W44" s="6"/>
    </row>
    <row r="45" spans="1:23" s="25" customFormat="1" x14ac:dyDescent="0.25">
      <c r="A45" s="6" t="s">
        <v>39</v>
      </c>
      <c r="B45" s="6" t="s">
        <v>15</v>
      </c>
      <c r="C45" s="6" t="s">
        <v>9</v>
      </c>
      <c r="D45" s="6">
        <v>90</v>
      </c>
      <c r="E45" s="6">
        <v>4000</v>
      </c>
      <c r="F45" s="6" t="s">
        <v>4</v>
      </c>
      <c r="G45" s="6"/>
      <c r="H45" s="6"/>
      <c r="I45" s="6"/>
      <c r="J45" s="6"/>
      <c r="K45" s="43" t="s">
        <v>230</v>
      </c>
      <c r="L45" s="99" t="str">
        <f t="shared" si="0"/>
        <v>JSSA-90-4000-A---NL(Si)</v>
      </c>
      <c r="M45" s="6"/>
      <c r="N45" s="6"/>
      <c r="O45" s="6"/>
      <c r="P45" s="6"/>
      <c r="Q45" s="6"/>
      <c r="R45" s="6">
        <v>0.11</v>
      </c>
      <c r="S45" s="6"/>
      <c r="T45" s="6"/>
      <c r="U45" s="6"/>
      <c r="V45" s="6"/>
      <c r="W45" s="6"/>
    </row>
    <row r="46" spans="1:23" s="22" customFormat="1" x14ac:dyDescent="0.25">
      <c r="A46" s="129" t="s">
        <v>23</v>
      </c>
      <c r="B46" s="129" t="s">
        <v>27</v>
      </c>
      <c r="C46" s="129" t="s">
        <v>2</v>
      </c>
      <c r="D46" s="129">
        <v>90</v>
      </c>
      <c r="E46" s="129">
        <v>10</v>
      </c>
      <c r="F46" s="129" t="s">
        <v>4</v>
      </c>
      <c r="G46" s="129" t="s">
        <v>25</v>
      </c>
      <c r="H46" s="129">
        <v>40</v>
      </c>
      <c r="I46" s="129"/>
      <c r="J46" s="129"/>
      <c r="K46" s="130" t="s">
        <v>230</v>
      </c>
      <c r="L46" s="131" t="str">
        <f t="shared" si="0"/>
        <v>SON68-90-10-A-mgn40--NL(Si)</v>
      </c>
      <c r="M46" s="129"/>
      <c r="N46" s="138">
        <f>'CNL(Si)'!N46/(Compos!$E$53*'NL(Si)'!$E46)</f>
        <v>0.47039033512865841</v>
      </c>
      <c r="O46" s="129"/>
      <c r="P46" s="138">
        <f>'CNL(Si)'!P46/(Compos!$E$53*'NL(Si)'!$E46)</f>
        <v>11.054172875523474</v>
      </c>
      <c r="Q46" s="129"/>
      <c r="R46" s="138">
        <f>'CNL(Si)'!R46/(Compos!$E$53*'NL(Si)'!$E46)</f>
        <v>28.693810442848164</v>
      </c>
      <c r="S46" s="138">
        <f>'CNL(Si)'!S46/(Compos!$E$53*'NL(Si)'!$E46)</f>
        <v>27.988224940155177</v>
      </c>
      <c r="T46" s="129"/>
      <c r="U46" s="129"/>
      <c r="V46" s="129"/>
      <c r="W46" s="129"/>
    </row>
    <row r="47" spans="1:23" s="25" customFormat="1" x14ac:dyDescent="0.25">
      <c r="A47" s="8" t="s">
        <v>17</v>
      </c>
      <c r="B47" s="8" t="s">
        <v>18</v>
      </c>
      <c r="C47" s="8" t="s">
        <v>2</v>
      </c>
      <c r="D47" s="8">
        <v>90</v>
      </c>
      <c r="E47" s="8">
        <v>1200</v>
      </c>
      <c r="F47" s="8" t="s">
        <v>4</v>
      </c>
      <c r="G47" s="8"/>
      <c r="H47" s="8"/>
      <c r="I47" s="8"/>
      <c r="J47" s="8"/>
      <c r="K47" s="116" t="s">
        <v>230</v>
      </c>
      <c r="L47" s="100" t="str">
        <f t="shared" si="0"/>
        <v>SON68-90-1200-A---NL(Si)</v>
      </c>
      <c r="M47" s="9"/>
      <c r="N47" s="9"/>
      <c r="O47" s="9"/>
      <c r="P47" s="12">
        <v>0.34859154929577463</v>
      </c>
      <c r="Q47" s="12"/>
      <c r="R47" s="12">
        <v>0.37629107981220655</v>
      </c>
      <c r="S47" s="9"/>
      <c r="T47" s="9"/>
      <c r="U47" s="9"/>
      <c r="V47" s="12">
        <v>0.40541210224308816</v>
      </c>
      <c r="W47" s="12">
        <v>0.34297078768909756</v>
      </c>
    </row>
    <row r="48" spans="1:23" s="25" customFormat="1" x14ac:dyDescent="0.25">
      <c r="A48" s="8" t="s">
        <v>17</v>
      </c>
      <c r="B48" s="8" t="s">
        <v>19</v>
      </c>
      <c r="C48" s="8" t="s">
        <v>2</v>
      </c>
      <c r="D48" s="8">
        <v>90</v>
      </c>
      <c r="E48" s="8">
        <v>1200</v>
      </c>
      <c r="F48" s="8" t="s">
        <v>4</v>
      </c>
      <c r="G48" s="8"/>
      <c r="H48" s="8"/>
      <c r="I48" s="8"/>
      <c r="J48" s="8"/>
      <c r="K48" s="116" t="s">
        <v>230</v>
      </c>
      <c r="L48" s="100" t="str">
        <f t="shared" si="0"/>
        <v>SON68-90-1200-A---NL(Si)</v>
      </c>
      <c r="M48" s="9"/>
      <c r="N48" s="9"/>
      <c r="O48" s="9"/>
      <c r="P48" s="12">
        <v>0.34154929577464788</v>
      </c>
      <c r="Q48" s="12"/>
      <c r="R48" s="12">
        <v>0.36963354199269688</v>
      </c>
      <c r="S48" s="9"/>
      <c r="T48" s="9"/>
      <c r="U48" s="9"/>
      <c r="V48" s="12">
        <v>0.39761997913406361</v>
      </c>
      <c r="W48" s="12">
        <v>0.335178664580073</v>
      </c>
    </row>
    <row r="49" spans="1:23" s="25" customFormat="1" x14ac:dyDescent="0.25">
      <c r="A49" s="8" t="s">
        <v>17</v>
      </c>
      <c r="B49" s="8" t="s">
        <v>20</v>
      </c>
      <c r="C49" s="8" t="s">
        <v>2</v>
      </c>
      <c r="D49" s="8">
        <v>90</v>
      </c>
      <c r="E49" s="8">
        <v>1200</v>
      </c>
      <c r="F49" s="8" t="s">
        <v>4</v>
      </c>
      <c r="G49" s="8"/>
      <c r="H49" s="8"/>
      <c r="I49" s="8"/>
      <c r="J49" s="8"/>
      <c r="K49" s="116" t="s">
        <v>230</v>
      </c>
      <c r="L49" s="100" t="str">
        <f t="shared" si="0"/>
        <v>SON68-90-1200-A---NL(Si)</v>
      </c>
      <c r="M49" s="11"/>
      <c r="N49" s="11"/>
      <c r="O49" s="11"/>
      <c r="P49" s="12">
        <v>0.34350547730829423</v>
      </c>
      <c r="Q49" s="12"/>
      <c r="R49" s="12">
        <v>0.37659102764736574</v>
      </c>
      <c r="S49" s="9"/>
      <c r="T49" s="9"/>
      <c r="U49" s="9"/>
      <c r="V49" s="12">
        <v>0.40155190401669277</v>
      </c>
      <c r="W49" s="12">
        <v>0.34059728742827333</v>
      </c>
    </row>
    <row r="50" spans="1:23" s="25" customFormat="1" x14ac:dyDescent="0.25">
      <c r="A50" s="8" t="s">
        <v>17</v>
      </c>
      <c r="B50" s="8" t="s">
        <v>21</v>
      </c>
      <c r="C50" s="8" t="s">
        <v>2</v>
      </c>
      <c r="D50" s="8">
        <v>90</v>
      </c>
      <c r="E50" s="8">
        <v>1200</v>
      </c>
      <c r="F50" s="8" t="s">
        <v>4</v>
      </c>
      <c r="G50" s="9"/>
      <c r="H50" s="9"/>
      <c r="I50" s="9"/>
      <c r="J50" s="9"/>
      <c r="K50" s="116" t="s">
        <v>230</v>
      </c>
      <c r="L50" s="100" t="str">
        <f t="shared" si="0"/>
        <v>SON68-90-1200-A---NL(Si)</v>
      </c>
      <c r="M50" s="9"/>
      <c r="N50" s="9"/>
      <c r="O50" s="9"/>
      <c r="P50" s="12">
        <v>0.33763693270735523</v>
      </c>
      <c r="Q50" s="12"/>
      <c r="R50" s="12">
        <v>0.36418231611893587</v>
      </c>
      <c r="S50" s="9"/>
      <c r="T50" s="9"/>
      <c r="U50" s="9"/>
      <c r="V50" s="12">
        <v>0.39746348461137193</v>
      </c>
      <c r="W50" s="12">
        <v>0.33948226395409498</v>
      </c>
    </row>
    <row r="51" spans="1:23" s="25" customFormat="1" x14ac:dyDescent="0.25">
      <c r="A51" s="8" t="s">
        <v>17</v>
      </c>
      <c r="B51" s="8" t="s">
        <v>22</v>
      </c>
      <c r="C51" s="8" t="s">
        <v>2</v>
      </c>
      <c r="D51" s="8">
        <v>90</v>
      </c>
      <c r="E51" s="8">
        <v>1200</v>
      </c>
      <c r="F51" s="8" t="s">
        <v>4</v>
      </c>
      <c r="G51" s="9"/>
      <c r="H51" s="9"/>
      <c r="I51" s="9"/>
      <c r="J51" s="9"/>
      <c r="K51" s="116" t="s">
        <v>230</v>
      </c>
      <c r="L51" s="100" t="str">
        <f t="shared" si="0"/>
        <v>SON68-90-1200-A---NL(Si)</v>
      </c>
      <c r="M51" s="9"/>
      <c r="N51" s="9"/>
      <c r="O51" s="9"/>
      <c r="P51" s="12">
        <v>0.33802816901408456</v>
      </c>
      <c r="Q51" s="12"/>
      <c r="R51" s="12">
        <v>0.36457355242566514</v>
      </c>
      <c r="S51" s="9"/>
      <c r="T51" s="9"/>
      <c r="U51" s="9"/>
      <c r="V51" s="12">
        <v>0.39369457485654674</v>
      </c>
      <c r="W51" s="12">
        <v>0.33311163275952016</v>
      </c>
    </row>
    <row r="52" spans="1:23" s="22" customFormat="1" x14ac:dyDescent="0.25">
      <c r="A52" s="129" t="s">
        <v>23</v>
      </c>
      <c r="B52" s="129" t="s">
        <v>231</v>
      </c>
      <c r="C52" s="129" t="s">
        <v>2</v>
      </c>
      <c r="D52" s="129">
        <v>90</v>
      </c>
      <c r="E52" s="129">
        <v>10</v>
      </c>
      <c r="F52" s="129" t="s">
        <v>40</v>
      </c>
      <c r="G52" s="129" t="s">
        <v>25</v>
      </c>
      <c r="H52" s="129">
        <v>40</v>
      </c>
      <c r="I52" s="129"/>
      <c r="J52" s="129"/>
      <c r="K52" s="130" t="s">
        <v>230</v>
      </c>
      <c r="L52" s="131" t="str">
        <f t="shared" si="0"/>
        <v>SON68-90-10-A(pH9)-mgn40--NL(Si)</v>
      </c>
      <c r="M52" s="129"/>
      <c r="N52" s="138">
        <f>'CNL(Si)'!N52/(Compos!$E$53*'NL(Si)'!$E52)</f>
        <v>2.5871468432076212</v>
      </c>
      <c r="O52" s="129"/>
      <c r="P52" s="138">
        <f>'CNL(Si)'!P52/(Compos!$E$53*'NL(Si)'!$E52)</f>
        <v>7.0558550269298763</v>
      </c>
      <c r="Q52" s="129"/>
      <c r="R52" s="138">
        <f>'CNL(Si)'!R52/(Compos!$E$53*'NL(Si)'!$E52)</f>
        <v>12.700539048473777</v>
      </c>
      <c r="S52" s="138">
        <f>'CNL(Si)'!S52/(Compos!$E$53*'NL(Si)'!$E52)</f>
        <v>14.81729555655274</v>
      </c>
      <c r="T52" s="129"/>
      <c r="U52" s="129"/>
      <c r="V52" s="129"/>
      <c r="W52" s="129"/>
    </row>
    <row r="53" spans="1:23" s="22" customFormat="1" x14ac:dyDescent="0.25">
      <c r="A53" s="129" t="s">
        <v>23</v>
      </c>
      <c r="B53" s="129" t="s">
        <v>231</v>
      </c>
      <c r="C53" s="129" t="s">
        <v>2</v>
      </c>
      <c r="D53" s="129">
        <v>90</v>
      </c>
      <c r="E53" s="129">
        <v>10</v>
      </c>
      <c r="F53" s="129" t="s">
        <v>40</v>
      </c>
      <c r="G53" s="129" t="s">
        <v>25</v>
      </c>
      <c r="H53" s="129">
        <v>4</v>
      </c>
      <c r="I53" s="129"/>
      <c r="J53" s="129"/>
      <c r="K53" s="130" t="s">
        <v>230</v>
      </c>
      <c r="L53" s="131" t="str">
        <f t="shared" si="0"/>
        <v>SON68-90-10-A(pH9)-mgn4--NL(Si)</v>
      </c>
      <c r="N53" s="138">
        <f>'CNL(Si)'!N53/(Compos!$E$53*'NL(Si)'!$E53)</f>
        <v>5.6446840215439007</v>
      </c>
      <c r="O53" s="132"/>
      <c r="P53" s="138">
        <f>'CNL(Si)'!P53/(Compos!$E$53*'NL(Si)'!$E53)</f>
        <v>9.4078067025731684</v>
      </c>
      <c r="Q53" s="132"/>
      <c r="R53" s="138">
        <f>'CNL(Si)'!R53/(Compos!$E$53*'NL(Si)'!$E53)</f>
        <v>12.935734216038107</v>
      </c>
      <c r="S53" s="138">
        <f>'CNL(Si)'!S53/(Compos!$E$53*'NL(Si)'!$E53)</f>
        <v>11.99495354578079</v>
      </c>
      <c r="T53" s="132"/>
      <c r="U53" s="132"/>
      <c r="V53" s="132"/>
    </row>
    <row r="54" spans="1:23" s="22" customFormat="1" x14ac:dyDescent="0.25">
      <c r="A54" s="129" t="s">
        <v>23</v>
      </c>
      <c r="B54" s="129" t="s">
        <v>231</v>
      </c>
      <c r="C54" s="129" t="s">
        <v>2</v>
      </c>
      <c r="D54" s="129">
        <v>90</v>
      </c>
      <c r="E54" s="129">
        <v>10</v>
      </c>
      <c r="F54" s="129" t="s">
        <v>40</v>
      </c>
      <c r="G54" s="129" t="s">
        <v>26</v>
      </c>
      <c r="H54" s="129">
        <v>40</v>
      </c>
      <c r="I54" s="129"/>
      <c r="J54" s="129"/>
      <c r="K54" s="130" t="s">
        <v>230</v>
      </c>
      <c r="L54" s="131" t="str">
        <f t="shared" si="0"/>
        <v>SON68-90-10-A(pH9)-feoh40--NL(Si)</v>
      </c>
      <c r="N54" s="138">
        <f>'CNL(Si)'!N54/(Compos!$E$53*'NL(Si)'!$E54)</f>
        <v>0.47039033512865841</v>
      </c>
      <c r="O54" s="27"/>
      <c r="P54" s="138">
        <f>'CNL(Si)'!P54/(Compos!$E$53*'NL(Si)'!$E54)</f>
        <v>0.47039033512865841</v>
      </c>
      <c r="Q54" s="27"/>
      <c r="R54" s="138">
        <f>'CNL(Si)'!R54/(Compos!$E$53*'NL(Si)'!$E54)</f>
        <v>1.8815613405146336</v>
      </c>
      <c r="S54" s="138">
        <f>'CNL(Si)'!S54/(Compos!$E$53*'NL(Si)'!$E54)</f>
        <v>1.8815613405146336</v>
      </c>
      <c r="T54" s="27"/>
      <c r="U54" s="27"/>
      <c r="V54" s="27"/>
    </row>
    <row r="55" spans="1:23" s="22" customFormat="1" x14ac:dyDescent="0.25">
      <c r="A55" s="129" t="s">
        <v>23</v>
      </c>
      <c r="B55" s="129" t="s">
        <v>231</v>
      </c>
      <c r="C55" s="129" t="s">
        <v>2</v>
      </c>
      <c r="D55" s="129">
        <v>90</v>
      </c>
      <c r="E55" s="129">
        <v>10</v>
      </c>
      <c r="F55" s="129" t="s">
        <v>40</v>
      </c>
      <c r="G55" s="129" t="s">
        <v>26</v>
      </c>
      <c r="H55" s="129">
        <v>4</v>
      </c>
      <c r="I55" s="129"/>
      <c r="J55" s="129"/>
      <c r="K55" s="130" t="s">
        <v>230</v>
      </c>
      <c r="L55" s="131" t="str">
        <f t="shared" si="0"/>
        <v>SON68-90-10-A(pH9)-feoh4--NL(Si)</v>
      </c>
      <c r="N55" s="138">
        <f>'CNL(Si)'!N55/(Compos!$E$53*'NL(Si)'!$E55)</f>
        <v>0.94078067025731682</v>
      </c>
      <c r="O55" s="27"/>
      <c r="P55" s="138">
        <f>'CNL(Si)'!P55/(Compos!$E$53*'NL(Si)'!$E55)</f>
        <v>1.6463661729503045</v>
      </c>
      <c r="Q55" s="27"/>
      <c r="R55" s="138">
        <f>'CNL(Si)'!R55/(Compos!$E$53*'NL(Si)'!$E55)</f>
        <v>5.1742936864152425</v>
      </c>
      <c r="S55" s="138">
        <f>'CNL(Si)'!S55/(Compos!$E$53*'NL(Si)'!$E55)</f>
        <v>6.5854646918012181</v>
      </c>
      <c r="T55" s="27"/>
      <c r="U55" s="27"/>
      <c r="V55" s="27"/>
    </row>
    <row r="56" spans="1:23" s="38" customFormat="1" x14ac:dyDescent="0.25">
      <c r="A56" s="37" t="s">
        <v>39</v>
      </c>
      <c r="B56" s="37" t="s">
        <v>106</v>
      </c>
      <c r="C56" s="37" t="s">
        <v>73</v>
      </c>
      <c r="D56" s="37">
        <v>110</v>
      </c>
      <c r="E56" s="37">
        <v>10</v>
      </c>
      <c r="F56" s="37" t="s">
        <v>4</v>
      </c>
      <c r="J56" s="38" t="s">
        <v>64</v>
      </c>
      <c r="K56" s="63" t="s">
        <v>230</v>
      </c>
      <c r="L56" s="101" t="str">
        <f>CONCATENATE(C56,"-",D56,"-",E56,"-",F56,"-",G56,H56,"-",I56,J56,"-",K56)</f>
        <v>MW-110-10-A--EIR-NL(Si)</v>
      </c>
      <c r="N56" s="39">
        <v>18.5</v>
      </c>
      <c r="O56" s="39"/>
      <c r="P56" s="39">
        <v>22.25</v>
      </c>
      <c r="Q56" s="39"/>
      <c r="R56" s="39"/>
      <c r="S56" s="39"/>
      <c r="T56" s="39"/>
      <c r="U56" s="39"/>
      <c r="V56" s="39"/>
    </row>
    <row r="57" spans="1:23" s="38" customFormat="1" x14ac:dyDescent="0.25">
      <c r="A57" s="37" t="s">
        <v>39</v>
      </c>
      <c r="B57" s="37" t="s">
        <v>106</v>
      </c>
      <c r="C57" s="37" t="s">
        <v>73</v>
      </c>
      <c r="D57" s="37">
        <v>110</v>
      </c>
      <c r="E57" s="37">
        <v>10</v>
      </c>
      <c r="F57" s="37" t="s">
        <v>4</v>
      </c>
      <c r="J57" s="38" t="s">
        <v>104</v>
      </c>
      <c r="K57" s="63" t="s">
        <v>230</v>
      </c>
      <c r="L57" s="101" t="str">
        <f>CONCATENATE(C57,"-",D57,"-",E57,"-",F57,"-",G57,H57,"-",I57,J57,"-",K57)</f>
        <v>MW-110-10-A--BNFL-NL(Si)</v>
      </c>
      <c r="N57" s="39">
        <v>15.82</v>
      </c>
      <c r="O57" s="39"/>
      <c r="P57" s="39">
        <v>19.899999999999999</v>
      </c>
      <c r="Q57" s="39"/>
      <c r="R57" s="39"/>
      <c r="S57" s="39"/>
      <c r="T57" s="39"/>
      <c r="U57" s="39"/>
      <c r="V57" s="39"/>
    </row>
    <row r="58" spans="1:23" s="38" customFormat="1" x14ac:dyDescent="0.25">
      <c r="A58" s="37" t="s">
        <v>39</v>
      </c>
      <c r="B58" s="37" t="s">
        <v>105</v>
      </c>
      <c r="C58" s="37" t="s">
        <v>73</v>
      </c>
      <c r="D58" s="37">
        <v>90</v>
      </c>
      <c r="E58" s="37">
        <v>10</v>
      </c>
      <c r="F58" s="37" t="s">
        <v>4</v>
      </c>
      <c r="J58" s="38" t="s">
        <v>64</v>
      </c>
      <c r="K58" s="63" t="s">
        <v>230</v>
      </c>
      <c r="L58" s="101" t="str">
        <f t="shared" si="0"/>
        <v>MW-90-10-A--EIR-NL(Si)</v>
      </c>
      <c r="N58" s="39">
        <v>6.6</v>
      </c>
      <c r="O58" s="39"/>
      <c r="P58" s="39">
        <v>16.100000000000001</v>
      </c>
      <c r="Q58" s="39"/>
      <c r="R58" s="39">
        <v>26.45</v>
      </c>
      <c r="S58" s="39">
        <v>25.9</v>
      </c>
      <c r="T58" s="39"/>
      <c r="U58" s="39"/>
      <c r="V58" s="39"/>
    </row>
    <row r="59" spans="1:23" s="38" customFormat="1" x14ac:dyDescent="0.25">
      <c r="A59" s="37" t="s">
        <v>39</v>
      </c>
      <c r="B59" s="37" t="s">
        <v>105</v>
      </c>
      <c r="C59" s="37" t="s">
        <v>73</v>
      </c>
      <c r="D59" s="37">
        <v>90</v>
      </c>
      <c r="E59" s="37">
        <v>10</v>
      </c>
      <c r="F59" s="37" t="s">
        <v>4</v>
      </c>
      <c r="J59" s="38" t="s">
        <v>104</v>
      </c>
      <c r="K59" s="63" t="s">
        <v>230</v>
      </c>
      <c r="L59" s="101" t="str">
        <f t="shared" si="0"/>
        <v>MW-90-10-A--BNFL-NL(Si)</v>
      </c>
      <c r="N59" s="39">
        <v>4.9249999999999998</v>
      </c>
      <c r="O59" s="39"/>
      <c r="P59" s="39">
        <v>16.135000000000002</v>
      </c>
      <c r="Q59" s="39"/>
      <c r="R59" s="39">
        <v>21.9</v>
      </c>
      <c r="S59" s="39"/>
      <c r="T59" s="39"/>
      <c r="U59" s="39"/>
      <c r="V59" s="39"/>
    </row>
    <row r="60" spans="1:23" s="38" customFormat="1" x14ac:dyDescent="0.25">
      <c r="A60" s="37" t="s">
        <v>39</v>
      </c>
      <c r="B60" s="37" t="s">
        <v>103</v>
      </c>
      <c r="C60" s="37" t="s">
        <v>73</v>
      </c>
      <c r="D60" s="37">
        <v>70</v>
      </c>
      <c r="E60" s="37">
        <v>10</v>
      </c>
      <c r="F60" s="37" t="s">
        <v>4</v>
      </c>
      <c r="J60" s="38" t="s">
        <v>64</v>
      </c>
      <c r="K60" s="63" t="s">
        <v>230</v>
      </c>
      <c r="L60" s="101" t="str">
        <f t="shared" si="0"/>
        <v>MW-70-10-A--EIR-NL(Si)</v>
      </c>
      <c r="N60" s="39"/>
      <c r="O60" s="39"/>
      <c r="P60" s="39">
        <v>4.915</v>
      </c>
      <c r="Q60" s="39"/>
      <c r="R60" s="39">
        <v>2.0099999999999998</v>
      </c>
      <c r="S60" s="39"/>
      <c r="T60" s="39"/>
      <c r="U60" s="39"/>
      <c r="V60" s="39"/>
    </row>
    <row r="61" spans="1:23" s="38" customFormat="1" x14ac:dyDescent="0.25">
      <c r="A61" s="37" t="s">
        <v>39</v>
      </c>
      <c r="B61" s="37" t="s">
        <v>103</v>
      </c>
      <c r="C61" s="37" t="s">
        <v>73</v>
      </c>
      <c r="D61" s="37">
        <v>70</v>
      </c>
      <c r="E61" s="37">
        <v>10</v>
      </c>
      <c r="F61" s="37" t="s">
        <v>4</v>
      </c>
      <c r="J61" s="38" t="s">
        <v>104</v>
      </c>
      <c r="K61" s="63" t="s">
        <v>230</v>
      </c>
      <c r="L61" s="101" t="str">
        <f t="shared" si="0"/>
        <v>MW-70-10-A--BNFL-NL(Si)</v>
      </c>
      <c r="N61" s="39"/>
      <c r="O61" s="39"/>
      <c r="P61" s="39">
        <v>5.2549999999999999</v>
      </c>
      <c r="Q61" s="39"/>
      <c r="R61" s="39"/>
      <c r="S61" s="39"/>
      <c r="T61" s="39"/>
      <c r="U61" s="39"/>
      <c r="V61" s="39"/>
    </row>
    <row r="62" spans="1:23" s="38" customFormat="1" x14ac:dyDescent="0.25">
      <c r="A62" s="37" t="s">
        <v>39</v>
      </c>
      <c r="B62" s="37" t="s">
        <v>108</v>
      </c>
      <c r="C62" s="37" t="s">
        <v>73</v>
      </c>
      <c r="D62" s="37">
        <v>110</v>
      </c>
      <c r="E62" s="37">
        <v>1320</v>
      </c>
      <c r="F62" s="37" t="s">
        <v>4</v>
      </c>
      <c r="K62" s="63" t="s">
        <v>230</v>
      </c>
      <c r="L62" s="101" t="str">
        <f t="shared" si="0"/>
        <v>MW-110-1320-A---NL(Si)</v>
      </c>
      <c r="N62" s="39">
        <v>0.54500000000000004</v>
      </c>
      <c r="O62" s="39"/>
      <c r="P62" s="39">
        <v>0.48499999999999999</v>
      </c>
      <c r="Q62" s="39"/>
      <c r="R62" s="39"/>
      <c r="S62" s="39"/>
      <c r="T62" s="39"/>
      <c r="U62" s="39"/>
      <c r="V62" s="39"/>
    </row>
    <row r="63" spans="1:23" s="38" customFormat="1" x14ac:dyDescent="0.25">
      <c r="A63" s="37" t="s">
        <v>39</v>
      </c>
      <c r="B63" s="37" t="s">
        <v>107</v>
      </c>
      <c r="C63" s="37" t="s">
        <v>73</v>
      </c>
      <c r="D63" s="37">
        <v>90</v>
      </c>
      <c r="E63" s="37">
        <v>1320</v>
      </c>
      <c r="F63" s="37" t="s">
        <v>4</v>
      </c>
      <c r="J63" s="38" t="s">
        <v>64</v>
      </c>
      <c r="K63" s="63" t="s">
        <v>230</v>
      </c>
      <c r="L63" s="101" t="str">
        <f t="shared" si="0"/>
        <v>MW-90-1320-A--EIR-NL(Si)</v>
      </c>
      <c r="N63" s="39">
        <v>0.37</v>
      </c>
      <c r="O63" s="39"/>
      <c r="P63" s="39">
        <v>0.37</v>
      </c>
      <c r="R63" s="39">
        <v>0.38</v>
      </c>
      <c r="S63" s="39">
        <v>0.37</v>
      </c>
      <c r="T63" s="39"/>
      <c r="U63" s="39"/>
      <c r="V63" s="39"/>
    </row>
    <row r="64" spans="1:23" s="38" customFormat="1" x14ac:dyDescent="0.25">
      <c r="A64" s="37" t="s">
        <v>39</v>
      </c>
      <c r="B64" s="37" t="s">
        <v>107</v>
      </c>
      <c r="C64" s="37" t="s">
        <v>73</v>
      </c>
      <c r="D64" s="37">
        <v>90</v>
      </c>
      <c r="E64" s="37">
        <v>1320</v>
      </c>
      <c r="F64" s="37" t="s">
        <v>4</v>
      </c>
      <c r="J64" s="38" t="s">
        <v>104</v>
      </c>
      <c r="K64" s="63" t="s">
        <v>230</v>
      </c>
      <c r="L64" s="101" t="str">
        <f t="shared" si="0"/>
        <v>MW-90-1320-A--BNFL-NL(Si)</v>
      </c>
      <c r="N64" s="39">
        <v>0.45</v>
      </c>
      <c r="O64" s="39"/>
      <c r="P64" s="39">
        <v>0.5</v>
      </c>
      <c r="Q64" s="39">
        <v>0.435</v>
      </c>
      <c r="R64" s="39">
        <v>0.45</v>
      </c>
      <c r="S64" s="39"/>
      <c r="T64" s="39"/>
      <c r="U64" s="39"/>
      <c r="V64" s="39"/>
    </row>
    <row r="65" spans="1:23" s="38" customFormat="1" x14ac:dyDescent="0.25">
      <c r="A65" s="37" t="s">
        <v>39</v>
      </c>
      <c r="B65" s="37" t="s">
        <v>106</v>
      </c>
      <c r="C65" s="37" t="s">
        <v>73</v>
      </c>
      <c r="D65" s="37">
        <v>70</v>
      </c>
      <c r="E65" s="37">
        <v>1320</v>
      </c>
      <c r="F65" s="37" t="s">
        <v>4</v>
      </c>
      <c r="K65" s="63" t="s">
        <v>230</v>
      </c>
      <c r="L65" s="101" t="str">
        <f t="shared" si="0"/>
        <v>MW-70-1320-A---NL(Si)</v>
      </c>
      <c r="N65" s="39"/>
      <c r="O65" s="39"/>
      <c r="P65" s="39">
        <v>0.375</v>
      </c>
      <c r="Q65" s="39"/>
      <c r="R65" s="39">
        <v>0.20499999999999999</v>
      </c>
      <c r="S65" s="39"/>
      <c r="T65" s="39"/>
      <c r="U65" s="39"/>
      <c r="V65" s="39"/>
    </row>
    <row r="66" spans="1:23" s="38" customFormat="1" x14ac:dyDescent="0.25">
      <c r="A66" s="37" t="s">
        <v>17</v>
      </c>
      <c r="B66" s="37" t="s">
        <v>124</v>
      </c>
      <c r="C66" s="37" t="s">
        <v>73</v>
      </c>
      <c r="D66" s="37">
        <v>90</v>
      </c>
      <c r="E66" s="37">
        <v>1200</v>
      </c>
      <c r="F66" s="37" t="s">
        <v>4</v>
      </c>
      <c r="K66" s="63" t="s">
        <v>230</v>
      </c>
      <c r="L66" s="101" t="str">
        <f t="shared" si="0"/>
        <v>MW-90-1200-A---NL(Si)</v>
      </c>
      <c r="N66" s="39"/>
      <c r="O66" s="39"/>
      <c r="P66" s="42">
        <v>0.61342592592592593</v>
      </c>
      <c r="R66" s="42">
        <v>0.53960495742300307</v>
      </c>
      <c r="U66" s="39"/>
      <c r="V66" s="42">
        <v>0.60555086474857045</v>
      </c>
      <c r="W66" s="42">
        <v>0.49445452516104654</v>
      </c>
    </row>
    <row r="67" spans="1:23" s="38" customFormat="1" x14ac:dyDescent="0.25">
      <c r="A67" s="37" t="s">
        <v>17</v>
      </c>
      <c r="B67" s="37" t="s">
        <v>125</v>
      </c>
      <c r="C67" s="37" t="s">
        <v>73</v>
      </c>
      <c r="D67" s="37">
        <v>90</v>
      </c>
      <c r="E67" s="37">
        <v>1200</v>
      </c>
      <c r="F67" s="37" t="s">
        <v>4</v>
      </c>
      <c r="K67" s="63" t="s">
        <v>230</v>
      </c>
      <c r="L67" s="101" t="str">
        <f t="shared" si="0"/>
        <v>MW-90-1200-A---NL(Si)</v>
      </c>
      <c r="N67" s="39"/>
      <c r="O67" s="39"/>
      <c r="P67" s="42">
        <v>0.60185185185185186</v>
      </c>
      <c r="R67" s="42">
        <v>0.5497429329086122</v>
      </c>
      <c r="U67" s="39"/>
      <c r="V67" s="42">
        <v>0.61129244641247504</v>
      </c>
      <c r="W67" s="42">
        <v>0.50908381399195302</v>
      </c>
    </row>
    <row r="68" spans="1:23" s="25" customFormat="1" x14ac:dyDescent="0.25">
      <c r="A68" s="37" t="s">
        <v>17</v>
      </c>
      <c r="B68" s="37" t="s">
        <v>126</v>
      </c>
      <c r="C68" s="37" t="s">
        <v>73</v>
      </c>
      <c r="D68" s="37">
        <v>90</v>
      </c>
      <c r="E68" s="37">
        <v>1200</v>
      </c>
      <c r="F68" s="37" t="s">
        <v>4</v>
      </c>
      <c r="G68" s="26"/>
      <c r="H68" s="26"/>
      <c r="I68" s="26"/>
      <c r="J68" s="26"/>
      <c r="K68" s="63" t="s">
        <v>230</v>
      </c>
      <c r="L68" s="101" t="str">
        <f t="shared" si="0"/>
        <v>MW-90-1200-A---NL(Si)</v>
      </c>
      <c r="M68" s="26"/>
      <c r="N68" s="26"/>
      <c r="O68" s="26"/>
      <c r="P68" s="42">
        <v>0.57484567901234573</v>
      </c>
      <c r="Q68" s="9"/>
      <c r="R68" s="42">
        <v>0.54444880962878928</v>
      </c>
      <c r="S68" s="8"/>
      <c r="T68" s="8"/>
      <c r="U68" s="26"/>
      <c r="V68" s="42">
        <v>0.59720553548924316</v>
      </c>
      <c r="W68" s="42">
        <v>0.49055304948522016</v>
      </c>
    </row>
    <row r="69" spans="1:23" s="25" customFormat="1" x14ac:dyDescent="0.25">
      <c r="A69" s="37" t="s">
        <v>17</v>
      </c>
      <c r="B69" s="37" t="s">
        <v>127</v>
      </c>
      <c r="C69" s="37" t="s">
        <v>73</v>
      </c>
      <c r="D69" s="37">
        <v>90</v>
      </c>
      <c r="E69" s="37">
        <v>1200</v>
      </c>
      <c r="F69" s="37" t="s">
        <v>4</v>
      </c>
      <c r="K69" s="63" t="s">
        <v>230</v>
      </c>
      <c r="L69" s="101" t="str">
        <f t="shared" si="0"/>
        <v>MW-90-1200-A---NL(Si)</v>
      </c>
      <c r="P69" s="42">
        <v>0.33912037037037041</v>
      </c>
      <c r="Q69" s="9"/>
      <c r="R69" s="42">
        <v>0.54799028713452258</v>
      </c>
      <c r="S69" s="8"/>
      <c r="T69" s="8"/>
      <c r="V69" s="42">
        <v>0.61393619446008996</v>
      </c>
      <c r="W69" s="42">
        <v>0.50728370845606696</v>
      </c>
    </row>
    <row r="70" spans="1:23" s="25" customFormat="1" x14ac:dyDescent="0.25">
      <c r="A70" s="37" t="s">
        <v>17</v>
      </c>
      <c r="B70" s="37" t="s">
        <v>128</v>
      </c>
      <c r="C70" s="37" t="s">
        <v>73</v>
      </c>
      <c r="D70" s="37">
        <v>90</v>
      </c>
      <c r="E70" s="37">
        <v>1200</v>
      </c>
      <c r="F70" s="37" t="s">
        <v>4</v>
      </c>
      <c r="K70" s="63" t="s">
        <v>230</v>
      </c>
      <c r="L70" s="101" t="str">
        <f t="shared" si="0"/>
        <v>MW-90-1200-A---NL(Si)</v>
      </c>
      <c r="P70" s="42">
        <v>0.60185185185185186</v>
      </c>
      <c r="Q70" s="9"/>
      <c r="R70" s="42">
        <v>0.55408534282054889</v>
      </c>
      <c r="S70" s="8"/>
      <c r="T70" s="8"/>
      <c r="V70" s="42">
        <v>0.6112384625027073</v>
      </c>
      <c r="W70" s="42">
        <v>0.48681056216468049</v>
      </c>
    </row>
    <row r="71" spans="1:23" x14ac:dyDescent="0.25">
      <c r="B71" s="1"/>
      <c r="C71"/>
      <c r="D71"/>
      <c r="E71"/>
      <c r="F71"/>
      <c r="G71"/>
      <c r="H71"/>
      <c r="I71"/>
      <c r="J71"/>
      <c r="K71"/>
      <c r="L71" s="102"/>
      <c r="M71"/>
      <c r="N71"/>
      <c r="O71"/>
      <c r="P71"/>
      <c r="Q71"/>
      <c r="R71"/>
      <c r="S71"/>
      <c r="T71"/>
      <c r="U71"/>
    </row>
    <row r="72" spans="1:23" x14ac:dyDescent="0.25">
      <c r="B72" s="1"/>
      <c r="C72"/>
      <c r="D72"/>
      <c r="E72"/>
      <c r="F72"/>
      <c r="G72"/>
      <c r="H72"/>
      <c r="I72"/>
      <c r="J72"/>
      <c r="K72"/>
      <c r="L72" s="102"/>
      <c r="M72"/>
      <c r="N72"/>
      <c r="O72"/>
      <c r="P72"/>
      <c r="Q72"/>
      <c r="R72"/>
      <c r="S72"/>
      <c r="T72"/>
      <c r="U72"/>
    </row>
    <row r="73" spans="1:23" x14ac:dyDescent="0.25">
      <c r="B73" s="1"/>
      <c r="C73"/>
      <c r="D73"/>
      <c r="E73"/>
      <c r="F73"/>
      <c r="G73"/>
      <c r="H73"/>
      <c r="I73"/>
      <c r="J73"/>
      <c r="K73"/>
      <c r="L73" s="102"/>
      <c r="M73"/>
      <c r="N73"/>
      <c r="O73"/>
      <c r="P73"/>
      <c r="Q73"/>
      <c r="R73"/>
      <c r="S73"/>
      <c r="T73"/>
      <c r="U73"/>
    </row>
    <row r="74" spans="1:23" x14ac:dyDescent="0.25">
      <c r="A74" s="49" t="s">
        <v>233</v>
      </c>
      <c r="B74" s="1"/>
      <c r="C74"/>
      <c r="D74"/>
      <c r="E74"/>
      <c r="F74"/>
      <c r="G74"/>
      <c r="H74"/>
      <c r="I74"/>
      <c r="J74"/>
      <c r="K74"/>
      <c r="L74" s="102"/>
      <c r="M74"/>
      <c r="N74"/>
      <c r="O74"/>
      <c r="P74"/>
      <c r="Q74"/>
      <c r="R74"/>
      <c r="S74"/>
      <c r="T74"/>
      <c r="U74"/>
    </row>
    <row r="75" spans="1:23" x14ac:dyDescent="0.25">
      <c r="B75" s="1"/>
      <c r="C75"/>
      <c r="D75"/>
      <c r="E75"/>
      <c r="F75"/>
      <c r="G75"/>
      <c r="H75"/>
      <c r="I75"/>
      <c r="J75"/>
      <c r="K75"/>
      <c r="L75" s="102"/>
      <c r="M75"/>
      <c r="N75"/>
      <c r="O75"/>
      <c r="P75"/>
      <c r="Q75"/>
      <c r="R75"/>
      <c r="S75"/>
      <c r="T75"/>
      <c r="U75"/>
    </row>
    <row r="76" spans="1:23" x14ac:dyDescent="0.25">
      <c r="B76" s="1"/>
      <c r="C76"/>
      <c r="D76"/>
      <c r="E76"/>
      <c r="F76"/>
      <c r="G76"/>
      <c r="H76"/>
      <c r="I76"/>
      <c r="J76"/>
      <c r="K76"/>
      <c r="L76" s="102"/>
      <c r="M76"/>
      <c r="N76"/>
      <c r="O76"/>
      <c r="P76"/>
      <c r="Q76"/>
      <c r="R76"/>
      <c r="S76"/>
      <c r="T76"/>
      <c r="U76"/>
    </row>
    <row r="77" spans="1:23" x14ac:dyDescent="0.25">
      <c r="B77" s="1"/>
      <c r="C77"/>
      <c r="D77"/>
      <c r="E77"/>
      <c r="F77"/>
      <c r="G77"/>
      <c r="H77"/>
      <c r="I77"/>
      <c r="J77"/>
      <c r="K77"/>
      <c r="L77" s="102"/>
      <c r="M77"/>
      <c r="N77"/>
      <c r="O77"/>
      <c r="P77"/>
      <c r="Q77"/>
      <c r="R77"/>
      <c r="S77"/>
      <c r="T77"/>
      <c r="U77"/>
    </row>
    <row r="78" spans="1:23" x14ac:dyDescent="0.25">
      <c r="B78" s="1"/>
      <c r="C78"/>
      <c r="D78"/>
      <c r="E78"/>
      <c r="F78"/>
      <c r="G78"/>
      <c r="H78"/>
      <c r="I78"/>
      <c r="J78"/>
      <c r="K78"/>
      <c r="L78" s="102"/>
      <c r="M78"/>
      <c r="N78"/>
      <c r="O78"/>
      <c r="P78"/>
      <c r="Q78"/>
      <c r="R78"/>
      <c r="S78"/>
      <c r="T78"/>
      <c r="U78"/>
    </row>
    <row r="79" spans="1:23" x14ac:dyDescent="0.25">
      <c r="B79" s="1"/>
      <c r="C79"/>
      <c r="D79"/>
      <c r="E79"/>
      <c r="F79"/>
      <c r="G79"/>
      <c r="H79"/>
      <c r="I79"/>
      <c r="J79"/>
      <c r="K79"/>
      <c r="L79" s="102"/>
      <c r="M79"/>
      <c r="N79"/>
      <c r="O79"/>
      <c r="P79"/>
      <c r="Q79"/>
      <c r="R79"/>
      <c r="S79"/>
      <c r="T79"/>
      <c r="U79"/>
    </row>
    <row r="80" spans="1:23" x14ac:dyDescent="0.25">
      <c r="B80" s="1"/>
      <c r="C80"/>
      <c r="D80" s="3"/>
      <c r="E80" s="6"/>
      <c r="F80"/>
      <c r="G80"/>
      <c r="H80"/>
      <c r="I80"/>
      <c r="J80"/>
      <c r="K80"/>
      <c r="L80" s="102"/>
      <c r="M80"/>
      <c r="N80"/>
      <c r="O80"/>
      <c r="P80"/>
      <c r="Q80"/>
      <c r="R80"/>
      <c r="S80"/>
      <c r="T80"/>
      <c r="U80"/>
    </row>
    <row r="81" spans="2:12" customFormat="1" x14ac:dyDescent="0.25">
      <c r="B81" s="1"/>
      <c r="D81" s="3"/>
      <c r="E81" s="6"/>
      <c r="L81" s="102"/>
    </row>
    <row r="82" spans="2:12" customFormat="1" x14ac:dyDescent="0.25">
      <c r="B82" s="1"/>
      <c r="D82" s="3"/>
      <c r="E82" s="6"/>
      <c r="L82" s="102"/>
    </row>
    <row r="83" spans="2:12" customFormat="1" x14ac:dyDescent="0.25">
      <c r="B83" s="1"/>
      <c r="D83" s="3"/>
      <c r="E83" s="6"/>
      <c r="L83" s="102"/>
    </row>
    <row r="84" spans="2:12" customFormat="1" x14ac:dyDescent="0.25">
      <c r="B84" s="1"/>
      <c r="D84" s="3"/>
      <c r="E84" s="6"/>
      <c r="L84" s="102"/>
    </row>
    <row r="85" spans="2:12" customFormat="1" x14ac:dyDescent="0.25">
      <c r="B85" s="1"/>
      <c r="D85" s="3"/>
      <c r="E85" s="6"/>
      <c r="L85" s="102"/>
    </row>
    <row r="86" spans="2:12" customFormat="1" x14ac:dyDescent="0.25">
      <c r="B86" s="1"/>
      <c r="D86" s="3"/>
      <c r="E86" s="6"/>
      <c r="L86" s="102"/>
    </row>
    <row r="87" spans="2:12" customFormat="1" x14ac:dyDescent="0.25">
      <c r="B87" s="1"/>
      <c r="L87" s="102"/>
    </row>
    <row r="88" spans="2:12" customFormat="1" x14ac:dyDescent="0.25">
      <c r="B88" s="1"/>
      <c r="L88" s="102"/>
    </row>
    <row r="89" spans="2:12" customFormat="1" x14ac:dyDescent="0.25">
      <c r="B89" s="1"/>
      <c r="L89" s="102"/>
    </row>
    <row r="90" spans="2:12" customFormat="1" x14ac:dyDescent="0.25">
      <c r="B90" s="1"/>
      <c r="L90" s="102"/>
    </row>
    <row r="91" spans="2:12" customFormat="1" x14ac:dyDescent="0.25">
      <c r="B91" s="1"/>
      <c r="L91" s="102"/>
    </row>
    <row r="92" spans="2:12" customFormat="1" x14ac:dyDescent="0.25">
      <c r="B92" s="1"/>
      <c r="L92" s="102"/>
    </row>
    <row r="93" spans="2:12" customFormat="1" x14ac:dyDescent="0.25">
      <c r="B93" s="1"/>
      <c r="L93" s="102"/>
    </row>
    <row r="94" spans="2:12" customFormat="1" x14ac:dyDescent="0.25">
      <c r="B94" s="1"/>
      <c r="L94" s="102"/>
    </row>
    <row r="95" spans="2:12" customFormat="1" x14ac:dyDescent="0.25">
      <c r="B95" s="1"/>
      <c r="L95" s="102"/>
    </row>
    <row r="96" spans="2:12" customFormat="1" x14ac:dyDescent="0.25">
      <c r="B96" s="1"/>
      <c r="L96" s="102"/>
    </row>
    <row r="97" spans="2:12" customFormat="1" x14ac:dyDescent="0.25">
      <c r="B97" s="1"/>
      <c r="L97" s="102"/>
    </row>
    <row r="98" spans="2:12" customFormat="1" x14ac:dyDescent="0.25">
      <c r="B98" s="1"/>
      <c r="L98" s="102"/>
    </row>
    <row r="99" spans="2:12" customFormat="1" x14ac:dyDescent="0.25">
      <c r="B99" s="1"/>
      <c r="L99" s="102"/>
    </row>
    <row r="100" spans="2:12" customFormat="1" x14ac:dyDescent="0.25">
      <c r="B100" s="1"/>
      <c r="L100" s="102"/>
    </row>
    <row r="101" spans="2:12" customFormat="1" x14ac:dyDescent="0.25">
      <c r="B101" s="1"/>
      <c r="L101" s="102"/>
    </row>
    <row r="102" spans="2:12" customFormat="1" x14ac:dyDescent="0.25">
      <c r="B102" s="1"/>
      <c r="L102" s="102"/>
    </row>
    <row r="103" spans="2:12" customFormat="1" x14ac:dyDescent="0.25">
      <c r="B103" s="1"/>
      <c r="L103" s="102"/>
    </row>
    <row r="104" spans="2:12" customFormat="1" x14ac:dyDescent="0.25">
      <c r="B104" s="1"/>
      <c r="L104" s="102"/>
    </row>
    <row r="105" spans="2:12" customFormat="1" x14ac:dyDescent="0.25">
      <c r="B105" s="1"/>
      <c r="L105" s="102"/>
    </row>
    <row r="106" spans="2:12" customFormat="1" x14ac:dyDescent="0.25">
      <c r="B106" s="1"/>
      <c r="L106" s="102"/>
    </row>
    <row r="107" spans="2:12" customFormat="1" x14ac:dyDescent="0.25">
      <c r="B107" s="1"/>
      <c r="L107" s="102"/>
    </row>
    <row r="108" spans="2:12" customFormat="1" x14ac:dyDescent="0.25">
      <c r="B108" s="1"/>
      <c r="L108" s="102"/>
    </row>
    <row r="109" spans="2:12" customFormat="1" x14ac:dyDescent="0.25">
      <c r="B109" s="1"/>
      <c r="L109" s="102"/>
    </row>
    <row r="110" spans="2:12" customFormat="1" x14ac:dyDescent="0.25">
      <c r="B110" s="1"/>
      <c r="L110" s="102"/>
    </row>
    <row r="111" spans="2:12" customFormat="1" x14ac:dyDescent="0.25">
      <c r="B111" s="1"/>
      <c r="L111" s="102"/>
    </row>
    <row r="112" spans="2:12" customFormat="1" x14ac:dyDescent="0.25">
      <c r="B112" s="1"/>
      <c r="L112" s="102"/>
    </row>
    <row r="113" spans="2:12" customFormat="1" x14ac:dyDescent="0.25">
      <c r="B113" s="1"/>
      <c r="L113" s="102"/>
    </row>
    <row r="114" spans="2:12" customFormat="1" x14ac:dyDescent="0.25">
      <c r="B114" s="1"/>
      <c r="L114" s="102"/>
    </row>
    <row r="115" spans="2:12" customFormat="1" x14ac:dyDescent="0.25">
      <c r="B115" s="1"/>
      <c r="L115" s="102"/>
    </row>
    <row r="116" spans="2:12" customFormat="1" x14ac:dyDescent="0.25">
      <c r="B116" s="1"/>
      <c r="L116" s="102"/>
    </row>
    <row r="117" spans="2:12" customFormat="1" x14ac:dyDescent="0.25">
      <c r="B117" s="1"/>
      <c r="L117" s="102"/>
    </row>
    <row r="118" spans="2:12" customFormat="1" x14ac:dyDescent="0.25">
      <c r="B118" s="1"/>
      <c r="L118" s="102"/>
    </row>
    <row r="119" spans="2:12" customFormat="1" x14ac:dyDescent="0.25">
      <c r="B119" s="1"/>
      <c r="L119" s="102"/>
    </row>
    <row r="120" spans="2:12" customFormat="1" x14ac:dyDescent="0.25">
      <c r="B120" s="1"/>
      <c r="L120" s="102"/>
    </row>
    <row r="121" spans="2:12" customFormat="1" x14ac:dyDescent="0.25">
      <c r="B121" s="1"/>
      <c r="L121" s="102"/>
    </row>
    <row r="122" spans="2:12" customFormat="1" x14ac:dyDescent="0.25">
      <c r="B122" s="1"/>
      <c r="L122" s="102"/>
    </row>
    <row r="123" spans="2:12" customFormat="1" x14ac:dyDescent="0.25">
      <c r="B123" s="1"/>
      <c r="L123" s="102"/>
    </row>
    <row r="124" spans="2:12" customFormat="1" x14ac:dyDescent="0.25">
      <c r="B124" s="1"/>
      <c r="L124" s="102"/>
    </row>
    <row r="125" spans="2:12" customFormat="1" x14ac:dyDescent="0.25">
      <c r="B125" s="1"/>
      <c r="L125" s="102"/>
    </row>
    <row r="126" spans="2:12" customFormat="1" x14ac:dyDescent="0.25">
      <c r="B126" s="1"/>
      <c r="L126" s="102"/>
    </row>
    <row r="127" spans="2:12" customFormat="1" x14ac:dyDescent="0.25">
      <c r="B127" s="1"/>
      <c r="L127" s="102"/>
    </row>
    <row r="128" spans="2:12" customFormat="1" x14ac:dyDescent="0.25">
      <c r="B128" s="1"/>
      <c r="L128" s="102"/>
    </row>
    <row r="129" spans="2:12" customFormat="1" x14ac:dyDescent="0.25">
      <c r="B129" s="1"/>
      <c r="L129" s="102"/>
    </row>
    <row r="130" spans="2:12" customFormat="1" x14ac:dyDescent="0.25">
      <c r="B130" s="1"/>
      <c r="L130" s="102"/>
    </row>
    <row r="131" spans="2:12" customFormat="1" x14ac:dyDescent="0.25">
      <c r="B131" s="1"/>
      <c r="L131" s="102"/>
    </row>
    <row r="132" spans="2:12" customFormat="1" x14ac:dyDescent="0.25">
      <c r="B132" s="1"/>
      <c r="L132" s="102"/>
    </row>
    <row r="133" spans="2:12" customFormat="1" x14ac:dyDescent="0.25">
      <c r="B133" s="1"/>
      <c r="L133" s="102"/>
    </row>
    <row r="134" spans="2:12" customFormat="1" x14ac:dyDescent="0.25">
      <c r="B134" s="1"/>
      <c r="L134" s="102"/>
    </row>
    <row r="135" spans="2:12" customFormat="1" x14ac:dyDescent="0.25">
      <c r="B135" s="1"/>
      <c r="L135" s="102"/>
    </row>
    <row r="136" spans="2:12" customFormat="1" x14ac:dyDescent="0.25">
      <c r="B136" s="1"/>
      <c r="L136" s="102"/>
    </row>
    <row r="137" spans="2:12" customFormat="1" x14ac:dyDescent="0.25">
      <c r="B137" s="1"/>
      <c r="L137" s="102"/>
    </row>
    <row r="138" spans="2:12" customFormat="1" x14ac:dyDescent="0.25">
      <c r="B138" s="1"/>
      <c r="L138" s="102"/>
    </row>
    <row r="139" spans="2:12" customFormat="1" x14ac:dyDescent="0.25">
      <c r="B139" s="1"/>
      <c r="L139" s="102"/>
    </row>
    <row r="140" spans="2:12" customFormat="1" x14ac:dyDescent="0.25">
      <c r="B140" s="1"/>
      <c r="L140" s="102"/>
    </row>
    <row r="141" spans="2:12" customFormat="1" x14ac:dyDescent="0.25">
      <c r="B141" s="1"/>
      <c r="L141" s="102"/>
    </row>
    <row r="142" spans="2:12" customFormat="1" x14ac:dyDescent="0.25">
      <c r="B142" s="1"/>
      <c r="L142" s="102"/>
    </row>
    <row r="143" spans="2:12" customFormat="1" x14ac:dyDescent="0.25">
      <c r="B143" s="1"/>
      <c r="L143" s="102"/>
    </row>
    <row r="144" spans="2:12" customFormat="1" x14ac:dyDescent="0.25">
      <c r="B144" s="1"/>
      <c r="L144" s="102"/>
    </row>
    <row r="145" spans="2:12" customFormat="1" x14ac:dyDescent="0.25">
      <c r="B145" s="1"/>
      <c r="L145" s="102"/>
    </row>
    <row r="146" spans="2:12" customFormat="1" x14ac:dyDescent="0.25">
      <c r="B146" s="1"/>
      <c r="L146" s="102"/>
    </row>
    <row r="147" spans="2:12" customFormat="1" x14ac:dyDescent="0.25">
      <c r="B147" s="1"/>
      <c r="L147" s="102"/>
    </row>
    <row r="148" spans="2:12" customFormat="1" x14ac:dyDescent="0.25">
      <c r="B148" s="1"/>
      <c r="L148" s="102"/>
    </row>
    <row r="149" spans="2:12" customFormat="1" x14ac:dyDescent="0.25">
      <c r="B149" s="1"/>
      <c r="L149" s="102"/>
    </row>
    <row r="150" spans="2:12" customFormat="1" x14ac:dyDescent="0.25">
      <c r="B150" s="1"/>
      <c r="L150" s="102"/>
    </row>
    <row r="151" spans="2:12" customFormat="1" x14ac:dyDescent="0.25">
      <c r="B151" s="1"/>
      <c r="L151" s="102"/>
    </row>
    <row r="152" spans="2:12" customFormat="1" x14ac:dyDescent="0.25">
      <c r="B152" s="1"/>
      <c r="L152" s="102"/>
    </row>
    <row r="153" spans="2:12" customFormat="1" x14ac:dyDescent="0.25">
      <c r="B153" s="1"/>
      <c r="L153" s="102"/>
    </row>
    <row r="154" spans="2:12" customFormat="1" x14ac:dyDescent="0.25">
      <c r="B154" s="1"/>
      <c r="L154" s="102"/>
    </row>
    <row r="155" spans="2:12" customFormat="1" x14ac:dyDescent="0.25">
      <c r="B155" s="1"/>
      <c r="L155" s="102"/>
    </row>
    <row r="156" spans="2:12" customFormat="1" x14ac:dyDescent="0.25">
      <c r="B156" s="1"/>
      <c r="L156" s="102"/>
    </row>
    <row r="157" spans="2:12" customFormat="1" x14ac:dyDescent="0.25">
      <c r="B157" s="1"/>
      <c r="L157" s="102"/>
    </row>
    <row r="158" spans="2:12" customFormat="1" x14ac:dyDescent="0.25">
      <c r="B158" s="1"/>
      <c r="L158" s="102"/>
    </row>
    <row r="159" spans="2:12" customFormat="1" x14ac:dyDescent="0.25">
      <c r="B159" s="1"/>
      <c r="L159" s="102"/>
    </row>
    <row r="160" spans="2:12" customFormat="1" x14ac:dyDescent="0.25">
      <c r="B160" s="1"/>
      <c r="L160" s="102"/>
    </row>
    <row r="161" spans="2:12" customFormat="1" x14ac:dyDescent="0.25">
      <c r="B161" s="1"/>
      <c r="L161" s="102"/>
    </row>
    <row r="162" spans="2:12" customFormat="1" x14ac:dyDescent="0.25">
      <c r="B162" s="1"/>
      <c r="L162" s="102"/>
    </row>
    <row r="163" spans="2:12" customFormat="1" x14ac:dyDescent="0.25">
      <c r="B163" s="1"/>
      <c r="L163" s="102"/>
    </row>
    <row r="164" spans="2:12" customFormat="1" x14ac:dyDescent="0.25">
      <c r="B164" s="1"/>
      <c r="L164" s="102"/>
    </row>
    <row r="165" spans="2:12" customFormat="1" x14ac:dyDescent="0.25">
      <c r="B165" s="1"/>
      <c r="L165" s="102"/>
    </row>
    <row r="166" spans="2:12" customFormat="1" x14ac:dyDescent="0.25">
      <c r="B166" s="1"/>
      <c r="L166" s="102"/>
    </row>
    <row r="167" spans="2:12" customFormat="1" x14ac:dyDescent="0.25">
      <c r="B167" s="1"/>
      <c r="L167" s="102"/>
    </row>
    <row r="168" spans="2:12" customFormat="1" x14ac:dyDescent="0.25">
      <c r="B168" s="1"/>
      <c r="L168" s="102"/>
    </row>
    <row r="169" spans="2:12" customFormat="1" x14ac:dyDescent="0.25">
      <c r="B169" s="1"/>
      <c r="L169" s="102"/>
    </row>
    <row r="170" spans="2:12" customFormat="1" x14ac:dyDescent="0.25">
      <c r="B170" s="1"/>
      <c r="L170" s="102"/>
    </row>
    <row r="171" spans="2:12" customFormat="1" x14ac:dyDescent="0.25">
      <c r="B171" s="1"/>
      <c r="L171" s="102"/>
    </row>
    <row r="172" spans="2:12" customFormat="1" x14ac:dyDescent="0.25">
      <c r="B172" s="1"/>
      <c r="L172" s="102"/>
    </row>
    <row r="173" spans="2:12" customFormat="1" x14ac:dyDescent="0.25">
      <c r="B173" s="1"/>
      <c r="L173" s="102"/>
    </row>
    <row r="174" spans="2:12" customFormat="1" x14ac:dyDescent="0.25">
      <c r="B174" s="1"/>
      <c r="L174" s="102"/>
    </row>
    <row r="175" spans="2:12" customFormat="1" x14ac:dyDescent="0.25">
      <c r="B175" s="1"/>
      <c r="L175" s="102"/>
    </row>
    <row r="176" spans="2:12" customFormat="1" x14ac:dyDescent="0.25">
      <c r="B176" s="1"/>
      <c r="L176" s="102"/>
    </row>
    <row r="177" spans="2:12" customFormat="1" x14ac:dyDescent="0.25">
      <c r="B177" s="1"/>
      <c r="L177" s="102"/>
    </row>
    <row r="178" spans="2:12" customFormat="1" x14ac:dyDescent="0.25">
      <c r="B178" s="1"/>
      <c r="L178" s="102"/>
    </row>
    <row r="179" spans="2:12" customFormat="1" x14ac:dyDescent="0.25">
      <c r="B179" s="1"/>
      <c r="L179" s="102"/>
    </row>
    <row r="180" spans="2:12" customFormat="1" x14ac:dyDescent="0.25">
      <c r="B180" s="1"/>
      <c r="L180" s="102"/>
    </row>
    <row r="181" spans="2:12" customFormat="1" x14ac:dyDescent="0.25">
      <c r="B181" s="1"/>
      <c r="L181" s="102"/>
    </row>
    <row r="182" spans="2:12" customFormat="1" x14ac:dyDescent="0.25">
      <c r="B182" s="1"/>
      <c r="L182" s="102"/>
    </row>
    <row r="183" spans="2:12" customFormat="1" x14ac:dyDescent="0.25">
      <c r="B183" s="1"/>
      <c r="L183" s="102"/>
    </row>
    <row r="184" spans="2:12" customFormat="1" x14ac:dyDescent="0.25">
      <c r="B184" s="1"/>
      <c r="L184" s="102"/>
    </row>
    <row r="185" spans="2:12" customFormat="1" x14ac:dyDescent="0.25">
      <c r="B185" s="1"/>
      <c r="L185" s="102"/>
    </row>
    <row r="186" spans="2:12" customFormat="1" x14ac:dyDescent="0.25">
      <c r="B186" s="1"/>
      <c r="L186" s="102"/>
    </row>
    <row r="187" spans="2:12" customFormat="1" x14ac:dyDescent="0.25">
      <c r="B187" s="1"/>
      <c r="L187" s="102"/>
    </row>
    <row r="188" spans="2:12" customFormat="1" x14ac:dyDescent="0.25">
      <c r="B188" s="1"/>
      <c r="L188" s="102"/>
    </row>
    <row r="189" spans="2:12" customFormat="1" x14ac:dyDescent="0.25">
      <c r="B189" s="1"/>
      <c r="L189" s="102"/>
    </row>
    <row r="190" spans="2:12" customFormat="1" x14ac:dyDescent="0.25">
      <c r="B190" s="1"/>
      <c r="L190" s="102"/>
    </row>
    <row r="191" spans="2:12" customFormat="1" x14ac:dyDescent="0.25">
      <c r="B191" s="1"/>
      <c r="L191" s="102"/>
    </row>
    <row r="192" spans="2:12" customFormat="1" x14ac:dyDescent="0.25">
      <c r="B192" s="1"/>
      <c r="L192" s="102"/>
    </row>
    <row r="193" spans="2:12" customFormat="1" x14ac:dyDescent="0.25">
      <c r="B193" s="1"/>
      <c r="L193" s="102"/>
    </row>
    <row r="194" spans="2:12" customFormat="1" x14ac:dyDescent="0.25">
      <c r="B194" s="1"/>
      <c r="L194" s="102"/>
    </row>
    <row r="195" spans="2:12" customFormat="1" x14ac:dyDescent="0.25">
      <c r="B195" s="1"/>
      <c r="L195" s="102"/>
    </row>
    <row r="196" spans="2:12" customFormat="1" x14ac:dyDescent="0.25">
      <c r="B196" s="1"/>
      <c r="L196" s="102"/>
    </row>
    <row r="197" spans="2:12" customFormat="1" x14ac:dyDescent="0.25">
      <c r="B197" s="1"/>
      <c r="L197" s="102"/>
    </row>
    <row r="198" spans="2:12" customFormat="1" x14ac:dyDescent="0.25">
      <c r="B198" s="1"/>
      <c r="L198" s="102"/>
    </row>
    <row r="199" spans="2:12" customFormat="1" x14ac:dyDescent="0.25">
      <c r="B199" s="1"/>
      <c r="L199" s="102"/>
    </row>
    <row r="200" spans="2:12" customFormat="1" x14ac:dyDescent="0.25">
      <c r="B200" s="1"/>
      <c r="L200" s="102"/>
    </row>
    <row r="201" spans="2:12" customFormat="1" x14ac:dyDescent="0.25">
      <c r="B201" s="1"/>
      <c r="L201" s="102"/>
    </row>
    <row r="202" spans="2:12" customFormat="1" x14ac:dyDescent="0.25">
      <c r="B202" s="1"/>
      <c r="L202" s="102"/>
    </row>
    <row r="203" spans="2:12" customFormat="1" x14ac:dyDescent="0.25">
      <c r="B203" s="1"/>
      <c r="L203" s="102"/>
    </row>
    <row r="204" spans="2:12" customFormat="1" x14ac:dyDescent="0.25">
      <c r="B204" s="1"/>
      <c r="L204" s="102"/>
    </row>
    <row r="205" spans="2:12" customFormat="1" x14ac:dyDescent="0.25">
      <c r="B205" s="1"/>
      <c r="L205" s="102"/>
    </row>
    <row r="206" spans="2:12" customFormat="1" x14ac:dyDescent="0.25">
      <c r="B206" s="1"/>
      <c r="L206" s="102"/>
    </row>
    <row r="207" spans="2:12" customFormat="1" x14ac:dyDescent="0.25">
      <c r="B207" s="1"/>
      <c r="L207" s="102"/>
    </row>
    <row r="208" spans="2:12" customFormat="1" x14ac:dyDescent="0.25">
      <c r="B208" s="1"/>
      <c r="L208" s="102"/>
    </row>
    <row r="209" spans="2:12" customFormat="1" x14ac:dyDescent="0.25">
      <c r="B209" s="1"/>
      <c r="L209" s="102"/>
    </row>
    <row r="210" spans="2:12" customFormat="1" x14ac:dyDescent="0.25">
      <c r="B210" s="1"/>
      <c r="L210" s="102"/>
    </row>
    <row r="211" spans="2:12" customFormat="1" x14ac:dyDescent="0.25">
      <c r="B211" s="1"/>
      <c r="L211" s="102"/>
    </row>
    <row r="212" spans="2:12" customFormat="1" x14ac:dyDescent="0.25">
      <c r="B212" s="1"/>
      <c r="L212" s="102"/>
    </row>
    <row r="213" spans="2:12" customFormat="1" x14ac:dyDescent="0.25">
      <c r="B213" s="1"/>
      <c r="L213" s="102"/>
    </row>
    <row r="214" spans="2:12" customFormat="1" x14ac:dyDescent="0.25">
      <c r="B214" s="1"/>
      <c r="L214" s="102"/>
    </row>
    <row r="215" spans="2:12" customFormat="1" x14ac:dyDescent="0.25">
      <c r="B215" s="1"/>
      <c r="L215" s="102"/>
    </row>
    <row r="216" spans="2:12" customFormat="1" x14ac:dyDescent="0.25">
      <c r="B216" s="1"/>
      <c r="L216" s="102"/>
    </row>
    <row r="217" spans="2:12" customFormat="1" x14ac:dyDescent="0.25">
      <c r="B217" s="1"/>
      <c r="L217" s="102"/>
    </row>
    <row r="218" spans="2:12" customFormat="1" x14ac:dyDescent="0.25">
      <c r="B218" s="1"/>
      <c r="L218" s="102"/>
    </row>
    <row r="219" spans="2:12" customFormat="1" x14ac:dyDescent="0.25">
      <c r="B219" s="1"/>
      <c r="L219" s="102"/>
    </row>
    <row r="220" spans="2:12" customFormat="1" x14ac:dyDescent="0.25">
      <c r="B220" s="1"/>
      <c r="L220" s="102"/>
    </row>
    <row r="221" spans="2:12" customFormat="1" x14ac:dyDescent="0.25">
      <c r="B221" s="1"/>
      <c r="L221" s="102"/>
    </row>
    <row r="222" spans="2:12" customFormat="1" x14ac:dyDescent="0.25">
      <c r="B222" s="1"/>
      <c r="L222" s="102"/>
    </row>
    <row r="223" spans="2:12" customFormat="1" x14ac:dyDescent="0.25">
      <c r="B223" s="1"/>
      <c r="L223" s="102"/>
    </row>
    <row r="224" spans="2:12" customFormat="1" x14ac:dyDescent="0.25">
      <c r="B224" s="1"/>
      <c r="L224" s="102"/>
    </row>
    <row r="225" spans="2:12" customFormat="1" x14ac:dyDescent="0.25">
      <c r="B225" s="1"/>
      <c r="L225" s="102"/>
    </row>
    <row r="226" spans="2:12" customFormat="1" x14ac:dyDescent="0.25">
      <c r="B226" s="1"/>
      <c r="L226" s="102"/>
    </row>
    <row r="227" spans="2:12" customFormat="1" x14ac:dyDescent="0.25">
      <c r="B227" s="1"/>
      <c r="L227" s="102"/>
    </row>
    <row r="228" spans="2:12" customFormat="1" x14ac:dyDescent="0.25">
      <c r="B228" s="1"/>
      <c r="L228" s="102"/>
    </row>
    <row r="229" spans="2:12" customFormat="1" x14ac:dyDescent="0.25">
      <c r="B229" s="1"/>
      <c r="L229" s="102"/>
    </row>
    <row r="230" spans="2:12" customFormat="1" x14ac:dyDescent="0.25">
      <c r="B230" s="1"/>
      <c r="L230" s="102"/>
    </row>
    <row r="231" spans="2:12" customFormat="1" x14ac:dyDescent="0.25">
      <c r="B231" s="1"/>
      <c r="L231" s="102"/>
    </row>
    <row r="232" spans="2:12" customFormat="1" x14ac:dyDescent="0.25">
      <c r="B232" s="1"/>
      <c r="L232" s="102"/>
    </row>
    <row r="233" spans="2:12" customFormat="1" x14ac:dyDescent="0.25">
      <c r="B233" s="1"/>
      <c r="L233" s="102"/>
    </row>
    <row r="234" spans="2:12" customFormat="1" x14ac:dyDescent="0.25">
      <c r="B234" s="1"/>
      <c r="L234" s="102"/>
    </row>
    <row r="235" spans="2:12" customFormat="1" x14ac:dyDescent="0.25">
      <c r="B235" s="1"/>
      <c r="L235" s="102"/>
    </row>
    <row r="236" spans="2:12" customFormat="1" x14ac:dyDescent="0.25">
      <c r="B236" s="1"/>
      <c r="L236" s="102"/>
    </row>
    <row r="237" spans="2:12" customFormat="1" x14ac:dyDescent="0.25">
      <c r="B237" s="1"/>
      <c r="L237" s="102"/>
    </row>
    <row r="238" spans="2:12" customFormat="1" x14ac:dyDescent="0.25">
      <c r="B238" s="1"/>
      <c r="L238" s="102"/>
    </row>
    <row r="239" spans="2:12" customFormat="1" x14ac:dyDescent="0.25">
      <c r="B239" s="1"/>
      <c r="L239" s="102"/>
    </row>
    <row r="240" spans="2:12" customFormat="1" x14ac:dyDescent="0.25">
      <c r="B240" s="1"/>
      <c r="L240" s="102"/>
    </row>
    <row r="241" spans="2:12" customFormat="1" x14ac:dyDescent="0.25">
      <c r="B241" s="1"/>
      <c r="L241" s="102"/>
    </row>
    <row r="242" spans="2:12" customFormat="1" x14ac:dyDescent="0.25">
      <c r="B242" s="1"/>
      <c r="L242" s="102"/>
    </row>
    <row r="243" spans="2:12" customFormat="1" x14ac:dyDescent="0.25">
      <c r="B243" s="1"/>
      <c r="L243" s="102"/>
    </row>
    <row r="244" spans="2:12" customFormat="1" x14ac:dyDescent="0.25">
      <c r="B244" s="1"/>
      <c r="L244" s="102"/>
    </row>
    <row r="245" spans="2:12" customFormat="1" x14ac:dyDescent="0.25">
      <c r="B245" s="1"/>
      <c r="L245" s="102"/>
    </row>
    <row r="246" spans="2:12" customFormat="1" x14ac:dyDescent="0.25">
      <c r="B246" s="1"/>
      <c r="L246" s="102"/>
    </row>
    <row r="247" spans="2:12" customFormat="1" x14ac:dyDescent="0.25">
      <c r="B247" s="1"/>
      <c r="L247" s="102"/>
    </row>
    <row r="248" spans="2:12" customFormat="1" x14ac:dyDescent="0.25">
      <c r="B248" s="1"/>
      <c r="L248" s="102"/>
    </row>
    <row r="249" spans="2:12" customFormat="1" x14ac:dyDescent="0.25">
      <c r="B249" s="1"/>
      <c r="L249" s="102"/>
    </row>
    <row r="250" spans="2:12" customFormat="1" x14ac:dyDescent="0.25">
      <c r="B250" s="1"/>
      <c r="L250" s="102"/>
    </row>
    <row r="251" spans="2:12" customFormat="1" x14ac:dyDescent="0.25">
      <c r="B251" s="1"/>
      <c r="L251" s="102"/>
    </row>
    <row r="252" spans="2:12" customFormat="1" x14ac:dyDescent="0.25">
      <c r="B252" s="1"/>
      <c r="L252" s="102"/>
    </row>
    <row r="253" spans="2:12" customFormat="1" x14ac:dyDescent="0.25">
      <c r="B253" s="1"/>
      <c r="L253" s="102"/>
    </row>
    <row r="254" spans="2:12" customFormat="1" x14ac:dyDescent="0.25">
      <c r="B254" s="1"/>
      <c r="L254" s="102"/>
    </row>
    <row r="255" spans="2:12" customFormat="1" x14ac:dyDescent="0.25">
      <c r="B255" s="1"/>
      <c r="L255" s="102"/>
    </row>
    <row r="256" spans="2:12" customFormat="1" x14ac:dyDescent="0.25">
      <c r="B256" s="1"/>
      <c r="L256" s="102"/>
    </row>
    <row r="257" spans="2:12" customFormat="1" x14ac:dyDescent="0.25">
      <c r="B257" s="1"/>
      <c r="L257" s="102"/>
    </row>
    <row r="258" spans="2:12" customFormat="1" x14ac:dyDescent="0.25">
      <c r="B258" s="1"/>
      <c r="L258" s="102"/>
    </row>
    <row r="259" spans="2:12" customFormat="1" x14ac:dyDescent="0.25">
      <c r="B259" s="1"/>
      <c r="L259" s="102"/>
    </row>
    <row r="260" spans="2:12" customFormat="1" x14ac:dyDescent="0.25">
      <c r="B260" s="1"/>
      <c r="L260" s="102"/>
    </row>
    <row r="261" spans="2:12" customFormat="1" x14ac:dyDescent="0.25">
      <c r="B261" s="1"/>
      <c r="L261" s="102"/>
    </row>
    <row r="262" spans="2:12" customFormat="1" x14ac:dyDescent="0.25">
      <c r="B262" s="1"/>
      <c r="L262" s="102"/>
    </row>
    <row r="263" spans="2:12" customFormat="1" x14ac:dyDescent="0.25">
      <c r="B263" s="1"/>
      <c r="L263" s="102"/>
    </row>
    <row r="264" spans="2:12" customFormat="1" x14ac:dyDescent="0.25">
      <c r="B264" s="1"/>
      <c r="L264" s="102"/>
    </row>
    <row r="265" spans="2:12" customFormat="1" x14ac:dyDescent="0.25">
      <c r="B265" s="1"/>
      <c r="L265" s="102"/>
    </row>
    <row r="266" spans="2:12" customFormat="1" x14ac:dyDescent="0.25">
      <c r="B266" s="1"/>
      <c r="L266" s="102"/>
    </row>
    <row r="267" spans="2:12" customFormat="1" x14ac:dyDescent="0.25">
      <c r="B267" s="1"/>
      <c r="L267" s="102"/>
    </row>
    <row r="268" spans="2:12" customFormat="1" x14ac:dyDescent="0.25">
      <c r="B268" s="1"/>
      <c r="L268" s="102"/>
    </row>
    <row r="269" spans="2:12" customFormat="1" x14ac:dyDescent="0.25">
      <c r="B269" s="1"/>
      <c r="L269" s="102"/>
    </row>
    <row r="270" spans="2:12" customFormat="1" x14ac:dyDescent="0.25">
      <c r="B270" s="1"/>
      <c r="L270" s="102"/>
    </row>
    <row r="271" spans="2:12" customFormat="1" x14ac:dyDescent="0.25">
      <c r="B271" s="1"/>
      <c r="L271" s="102"/>
    </row>
    <row r="272" spans="2:12" customFormat="1" x14ac:dyDescent="0.25">
      <c r="B272" s="1"/>
      <c r="L272" s="102"/>
    </row>
    <row r="273" spans="2:12" customFormat="1" x14ac:dyDescent="0.25">
      <c r="B273" s="1"/>
      <c r="L273" s="102"/>
    </row>
    <row r="274" spans="2:12" customFormat="1" x14ac:dyDescent="0.25">
      <c r="B274" s="1"/>
      <c r="L274" s="102"/>
    </row>
    <row r="275" spans="2:12" customFormat="1" x14ac:dyDescent="0.25">
      <c r="B275" s="1"/>
      <c r="L275" s="102"/>
    </row>
    <row r="276" spans="2:12" customFormat="1" x14ac:dyDescent="0.25">
      <c r="B276" s="1"/>
      <c r="L276" s="102"/>
    </row>
    <row r="277" spans="2:12" customFormat="1" x14ac:dyDescent="0.25">
      <c r="B277" s="1"/>
      <c r="L277" s="102"/>
    </row>
    <row r="278" spans="2:12" customFormat="1" x14ac:dyDescent="0.25">
      <c r="B278" s="1"/>
      <c r="L278" s="102"/>
    </row>
    <row r="279" spans="2:12" customFormat="1" x14ac:dyDescent="0.25">
      <c r="B279" s="1"/>
      <c r="L279" s="102"/>
    </row>
    <row r="280" spans="2:12" customFormat="1" x14ac:dyDescent="0.25">
      <c r="B280" s="1"/>
      <c r="L280" s="102"/>
    </row>
    <row r="281" spans="2:12" customFormat="1" x14ac:dyDescent="0.25">
      <c r="B281" s="1"/>
      <c r="L281" s="102"/>
    </row>
    <row r="282" spans="2:12" customFormat="1" x14ac:dyDescent="0.25">
      <c r="B282" s="1"/>
      <c r="L282" s="102"/>
    </row>
    <row r="283" spans="2:12" customFormat="1" x14ac:dyDescent="0.25">
      <c r="B283" s="1"/>
      <c r="L283" s="102"/>
    </row>
    <row r="284" spans="2:12" customFormat="1" x14ac:dyDescent="0.25">
      <c r="B284" s="1"/>
      <c r="L284" s="102"/>
    </row>
    <row r="285" spans="2:12" customFormat="1" x14ac:dyDescent="0.25">
      <c r="B285" s="1"/>
      <c r="L285" s="102"/>
    </row>
    <row r="286" spans="2:12" customFormat="1" x14ac:dyDescent="0.25">
      <c r="B286" s="1"/>
      <c r="L286" s="102"/>
    </row>
    <row r="287" spans="2:12" customFormat="1" x14ac:dyDescent="0.25">
      <c r="B287" s="1"/>
      <c r="L287" s="102"/>
    </row>
    <row r="288" spans="2:12" customFormat="1" x14ac:dyDescent="0.25">
      <c r="B288" s="1"/>
      <c r="L288" s="102"/>
    </row>
    <row r="289" spans="2:12" customFormat="1" x14ac:dyDescent="0.25">
      <c r="B289" s="1"/>
      <c r="L289" s="102"/>
    </row>
    <row r="290" spans="2:12" customFormat="1" x14ac:dyDescent="0.25">
      <c r="B290" s="1"/>
      <c r="L290" s="102"/>
    </row>
    <row r="291" spans="2:12" customFormat="1" x14ac:dyDescent="0.25">
      <c r="B291" s="1"/>
      <c r="L291" s="102"/>
    </row>
    <row r="292" spans="2:12" customFormat="1" x14ac:dyDescent="0.25">
      <c r="B292" s="1"/>
      <c r="L292" s="102"/>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2"/>
  <sheetViews>
    <sheetView zoomScale="83" zoomScaleNormal="83" workbookViewId="0">
      <pane ySplit="888" activePane="bottomLeft"/>
      <selection pane="bottomLeft" activeCell="J55" sqref="J55"/>
    </sheetView>
  </sheetViews>
  <sheetFormatPr defaultColWidth="10.6640625" defaultRowHeight="13.2" x14ac:dyDescent="0.25"/>
  <cols>
    <col min="1" max="1" width="16.33203125" style="1" customWidth="1"/>
    <col min="2" max="2" width="13.109375" style="4" customWidth="1"/>
    <col min="3" max="9" width="10.6640625" style="4" customWidth="1"/>
    <col min="10" max="11" width="10.6640625" style="6" customWidth="1"/>
    <col min="12" max="12" width="25.5546875" style="103" customWidth="1"/>
    <col min="13" max="18" width="10.6640625" style="9" customWidth="1"/>
    <col min="19" max="21" width="10.6640625" style="8" customWidth="1"/>
  </cols>
  <sheetData>
    <row r="1" spans="1:23" ht="15.6" x14ac:dyDescent="0.3">
      <c r="M1" s="51" t="s">
        <v>139</v>
      </c>
    </row>
    <row r="2" spans="1:23" s="22" customFormat="1" ht="17.25" customHeigh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row>
    <row r="3" spans="1:23" s="35" customFormat="1" ht="12" customHeight="1" x14ac:dyDescent="0.25">
      <c r="A3" s="4" t="s">
        <v>23</v>
      </c>
      <c r="B3" s="90" t="s">
        <v>120</v>
      </c>
      <c r="C3" s="4" t="s">
        <v>10</v>
      </c>
      <c r="D3" s="4">
        <v>90</v>
      </c>
      <c r="E3" s="4">
        <v>10</v>
      </c>
      <c r="F3" s="4" t="s">
        <v>121</v>
      </c>
      <c r="G3" s="4"/>
      <c r="H3" s="4"/>
      <c r="I3" s="4" t="s">
        <v>102</v>
      </c>
      <c r="J3" s="4">
        <v>1.67</v>
      </c>
      <c r="K3" s="4" t="s">
        <v>229</v>
      </c>
      <c r="L3" s="98" t="str">
        <f>CONCATENATE(C3,"-",D3,"-",E3,"-",F3,"-",G3,H3,"-",I3,J3,"-",K3)</f>
        <v>ABS118-90-10-D--ben1.67-C(Si)</v>
      </c>
      <c r="M3" s="4"/>
      <c r="N3" s="4"/>
      <c r="O3" s="4"/>
      <c r="P3" s="4"/>
      <c r="Q3" s="4"/>
      <c r="R3" s="4"/>
      <c r="S3" s="4"/>
      <c r="T3" s="4"/>
      <c r="U3" s="4"/>
      <c r="V3" s="4"/>
      <c r="W3" s="4"/>
    </row>
    <row r="4" spans="1:23" s="35" customFormat="1" ht="12" customHeight="1" x14ac:dyDescent="0.25">
      <c r="A4" s="4" t="s">
        <v>23</v>
      </c>
      <c r="B4" s="90" t="s">
        <v>120</v>
      </c>
      <c r="C4" s="4" t="s">
        <v>10</v>
      </c>
      <c r="D4" s="4">
        <v>90</v>
      </c>
      <c r="E4" s="4">
        <v>10</v>
      </c>
      <c r="F4" s="4" t="s">
        <v>121</v>
      </c>
      <c r="G4" s="4"/>
      <c r="H4" s="4"/>
      <c r="I4" s="4" t="s">
        <v>102</v>
      </c>
      <c r="J4" s="4">
        <v>6.67</v>
      </c>
      <c r="K4" s="4" t="s">
        <v>229</v>
      </c>
      <c r="L4" s="98" t="str">
        <f>CONCATENATE(C4,"-",D4,"-",E4,"-",F4,"-",G4,H4,"-",I4,J4,"-",K4)</f>
        <v>ABS118-90-10-D--ben6.67-C(Si)</v>
      </c>
      <c r="M4" s="4"/>
      <c r="N4" s="4"/>
      <c r="O4" s="4"/>
      <c r="P4" s="4"/>
      <c r="Q4" s="4"/>
      <c r="R4" s="4"/>
      <c r="S4" s="4"/>
      <c r="T4" s="4"/>
      <c r="U4" s="4"/>
      <c r="V4" s="4"/>
      <c r="W4" s="4"/>
    </row>
    <row r="5" spans="1:23" s="35" customFormat="1" ht="12" customHeight="1" x14ac:dyDescent="0.25">
      <c r="A5" s="4" t="s">
        <v>23</v>
      </c>
      <c r="B5" s="90" t="s">
        <v>120</v>
      </c>
      <c r="C5" s="4" t="s">
        <v>10</v>
      </c>
      <c r="D5" s="4">
        <v>90</v>
      </c>
      <c r="E5" s="4">
        <v>10</v>
      </c>
      <c r="F5" s="4" t="s">
        <v>121</v>
      </c>
      <c r="G5" s="4"/>
      <c r="H5" s="4"/>
      <c r="I5" s="4" t="s">
        <v>102</v>
      </c>
      <c r="J5" s="4">
        <v>33.299999999999997</v>
      </c>
      <c r="K5" s="4" t="s">
        <v>229</v>
      </c>
      <c r="L5" s="98" t="str">
        <f>CONCATENATE(C5,"-",D5,"-",E5,"-",F5,"-",G5,H5,"-",I5,J5,"-",K5)</f>
        <v>ABS118-90-10-D--ben33.3-C(Si)</v>
      </c>
      <c r="M5" s="4"/>
      <c r="N5" s="4"/>
      <c r="O5" s="4"/>
      <c r="P5" s="4"/>
      <c r="Q5" s="4"/>
      <c r="R5" s="4"/>
      <c r="S5" s="4"/>
      <c r="T5" s="4"/>
      <c r="U5" s="4"/>
      <c r="V5" s="4"/>
      <c r="W5" s="4"/>
    </row>
    <row r="6" spans="1:23" s="35" customFormat="1" ht="12" customHeight="1" x14ac:dyDescent="0.25">
      <c r="A6" s="4" t="s">
        <v>23</v>
      </c>
      <c r="B6" s="90" t="s">
        <v>120</v>
      </c>
      <c r="C6" s="4" t="s">
        <v>10</v>
      </c>
      <c r="D6" s="4">
        <v>90</v>
      </c>
      <c r="E6" s="4">
        <v>10</v>
      </c>
      <c r="F6" s="4" t="s">
        <v>121</v>
      </c>
      <c r="G6" s="4"/>
      <c r="H6" s="4"/>
      <c r="I6" s="4" t="s">
        <v>102</v>
      </c>
      <c r="J6" s="4">
        <v>133</v>
      </c>
      <c r="K6" s="4" t="s">
        <v>229</v>
      </c>
      <c r="L6" s="98" t="str">
        <f>CONCATENATE(C6,"-",D6,"-",E6,"-",F6,"-",G6,H6,"-",I6,J6,"-",K6)</f>
        <v>ABS118-90-10-D--ben133-C(Si)</v>
      </c>
      <c r="M6" s="4"/>
      <c r="N6" s="4"/>
      <c r="O6" s="4"/>
      <c r="P6" s="4"/>
      <c r="Q6" s="4"/>
      <c r="R6" s="4"/>
      <c r="S6" s="4"/>
      <c r="T6" s="4"/>
      <c r="U6" s="4"/>
      <c r="V6" s="4"/>
      <c r="W6" s="4"/>
    </row>
    <row r="7" spans="1:23" s="35" customFormat="1" ht="11.25" customHeight="1" x14ac:dyDescent="0.25">
      <c r="A7" s="4" t="s">
        <v>39</v>
      </c>
      <c r="B7" s="4" t="s">
        <v>101</v>
      </c>
      <c r="C7" s="4" t="s">
        <v>10</v>
      </c>
      <c r="D7" s="4">
        <v>90</v>
      </c>
      <c r="E7" s="4">
        <v>1100</v>
      </c>
      <c r="F7" s="4" t="s">
        <v>4</v>
      </c>
      <c r="G7" s="4" t="s">
        <v>25</v>
      </c>
      <c r="H7" s="4">
        <v>33</v>
      </c>
      <c r="I7" s="4" t="s">
        <v>102</v>
      </c>
      <c r="J7" s="4">
        <v>133</v>
      </c>
      <c r="K7" s="4" t="s">
        <v>229</v>
      </c>
      <c r="L7" s="98" t="str">
        <f>CONCATENATE(C7,"-",D7,"-",E7,"-",F7,"-",G7,H7,"-",I7,J7,"-",K7)</f>
        <v>ABS118-90-1100-A-mgn33-ben133-C(Si)</v>
      </c>
      <c r="M7" s="4"/>
      <c r="N7" s="4"/>
      <c r="O7" s="4"/>
      <c r="P7" s="4">
        <v>43</v>
      </c>
      <c r="Q7" s="4"/>
      <c r="R7" s="4">
        <v>47</v>
      </c>
      <c r="S7" s="4">
        <v>42</v>
      </c>
      <c r="T7" s="4"/>
      <c r="U7" s="4">
        <v>40</v>
      </c>
      <c r="V7" s="4"/>
      <c r="W7" s="4"/>
    </row>
    <row r="8" spans="1:23" s="25" customFormat="1" x14ac:dyDescent="0.25">
      <c r="A8" s="4" t="s">
        <v>23</v>
      </c>
      <c r="B8" s="4" t="s">
        <v>231</v>
      </c>
      <c r="C8" s="4" t="s">
        <v>10</v>
      </c>
      <c r="D8" s="4">
        <v>90</v>
      </c>
      <c r="E8" s="4">
        <v>10</v>
      </c>
      <c r="F8" s="4" t="s">
        <v>4</v>
      </c>
      <c r="G8" s="4" t="s">
        <v>25</v>
      </c>
      <c r="H8" s="4">
        <v>0.04</v>
      </c>
      <c r="I8" s="4"/>
      <c r="J8" s="4"/>
      <c r="K8" s="4" t="s">
        <v>229</v>
      </c>
      <c r="L8" s="98" t="str">
        <f t="shared" ref="L8:L70" si="0">CONCATENATE(C8,"-",D8,"-",E8,"-",F8,"-",G8,H8,"-",I8,J8,"-",K8)</f>
        <v>ABS118-90-10-A-mgn0.04--C(Si)</v>
      </c>
      <c r="M8" s="4"/>
      <c r="N8" s="4"/>
      <c r="O8" s="4"/>
      <c r="P8" s="4">
        <v>8.5</v>
      </c>
      <c r="Q8" s="4"/>
      <c r="R8" s="4">
        <v>11.5</v>
      </c>
      <c r="S8" s="4">
        <v>16</v>
      </c>
      <c r="T8" s="4"/>
      <c r="U8" s="4"/>
      <c r="V8" s="4">
        <v>28</v>
      </c>
      <c r="W8" s="4">
        <v>26</v>
      </c>
    </row>
    <row r="9" spans="1:23" s="25" customFormat="1" x14ac:dyDescent="0.25">
      <c r="A9" s="4" t="s">
        <v>23</v>
      </c>
      <c r="B9" s="4" t="s">
        <v>231</v>
      </c>
      <c r="C9" s="4" t="s">
        <v>10</v>
      </c>
      <c r="D9" s="4">
        <v>90</v>
      </c>
      <c r="E9" s="4">
        <v>10</v>
      </c>
      <c r="F9" s="4" t="s">
        <v>4</v>
      </c>
      <c r="G9" s="4" t="s">
        <v>25</v>
      </c>
      <c r="H9" s="4">
        <v>0.4</v>
      </c>
      <c r="I9" s="4"/>
      <c r="J9" s="4"/>
      <c r="K9" s="4" t="s">
        <v>229</v>
      </c>
      <c r="L9" s="98" t="str">
        <f t="shared" si="0"/>
        <v>ABS118-90-10-A-mgn0.4--C(Si)</v>
      </c>
      <c r="M9" s="4"/>
      <c r="N9" s="4">
        <v>9</v>
      </c>
      <c r="O9" s="4"/>
      <c r="P9" s="4">
        <v>9.5</v>
      </c>
      <c r="Q9" s="4"/>
      <c r="R9" s="4">
        <v>11.5</v>
      </c>
      <c r="S9" s="4">
        <v>16.5</v>
      </c>
      <c r="T9" s="4"/>
      <c r="U9" s="4"/>
      <c r="V9" s="4">
        <v>25</v>
      </c>
      <c r="W9" s="4">
        <v>26</v>
      </c>
    </row>
    <row r="10" spans="1:23" s="25" customFormat="1" x14ac:dyDescent="0.25">
      <c r="A10" s="4" t="s">
        <v>23</v>
      </c>
      <c r="B10" s="4" t="s">
        <v>231</v>
      </c>
      <c r="C10" s="4" t="s">
        <v>10</v>
      </c>
      <c r="D10" s="4">
        <v>90</v>
      </c>
      <c r="E10" s="4">
        <v>10</v>
      </c>
      <c r="F10" s="4" t="s">
        <v>4</v>
      </c>
      <c r="G10" s="4" t="s">
        <v>28</v>
      </c>
      <c r="H10" s="4">
        <v>4</v>
      </c>
      <c r="I10" s="4"/>
      <c r="J10" s="4"/>
      <c r="K10" s="4" t="s">
        <v>229</v>
      </c>
      <c r="L10" s="98" t="str">
        <f t="shared" si="0"/>
        <v>ABS118-90-10-A-mgn*4--C(Si)</v>
      </c>
      <c r="M10" s="4"/>
      <c r="N10" s="4">
        <v>12</v>
      </c>
      <c r="O10" s="4"/>
      <c r="P10" s="4">
        <v>20</v>
      </c>
      <c r="Q10" s="4"/>
      <c r="R10" s="4">
        <v>27.5</v>
      </c>
      <c r="S10" s="4">
        <v>25.5</v>
      </c>
      <c r="T10" s="4"/>
      <c r="U10" s="4"/>
      <c r="V10" s="4"/>
      <c r="W10" s="4"/>
    </row>
    <row r="11" spans="1:23" s="25" customFormat="1" x14ac:dyDescent="0.25">
      <c r="A11" s="4" t="s">
        <v>23</v>
      </c>
      <c r="B11" s="4" t="s">
        <v>231</v>
      </c>
      <c r="C11" s="4" t="s">
        <v>10</v>
      </c>
      <c r="D11" s="4">
        <v>90</v>
      </c>
      <c r="E11" s="4">
        <v>10</v>
      </c>
      <c r="F11" s="4" t="s">
        <v>4</v>
      </c>
      <c r="G11" s="4" t="s">
        <v>25</v>
      </c>
      <c r="H11" s="4">
        <v>4</v>
      </c>
      <c r="I11" s="4"/>
      <c r="J11" s="4"/>
      <c r="K11" s="4" t="s">
        <v>229</v>
      </c>
      <c r="L11" s="98" t="str">
        <f t="shared" si="0"/>
        <v>ABS118-90-10-A-mgn4--C(Si)</v>
      </c>
      <c r="M11" s="4"/>
      <c r="N11" s="4">
        <v>6.5</v>
      </c>
      <c r="O11" s="4"/>
      <c r="P11" s="4">
        <v>17.5</v>
      </c>
      <c r="Q11" s="4"/>
      <c r="R11" s="4">
        <v>17.5</v>
      </c>
      <c r="S11" s="4">
        <v>25</v>
      </c>
      <c r="T11" s="4"/>
      <c r="U11" s="4"/>
      <c r="V11" s="4">
        <v>43</v>
      </c>
      <c r="W11" s="4">
        <v>26</v>
      </c>
    </row>
    <row r="12" spans="1:23" s="25" customFormat="1" x14ac:dyDescent="0.25">
      <c r="A12" s="4" t="s">
        <v>23</v>
      </c>
      <c r="B12" s="4" t="s">
        <v>231</v>
      </c>
      <c r="C12" s="4" t="s">
        <v>10</v>
      </c>
      <c r="D12" s="4">
        <v>90</v>
      </c>
      <c r="E12" s="4">
        <v>10</v>
      </c>
      <c r="F12" s="4" t="s">
        <v>4</v>
      </c>
      <c r="G12" s="4" t="s">
        <v>28</v>
      </c>
      <c r="H12" s="4">
        <v>40</v>
      </c>
      <c r="I12" s="4"/>
      <c r="J12" s="4"/>
      <c r="K12" s="4" t="s">
        <v>229</v>
      </c>
      <c r="L12" s="98" t="str">
        <f t="shared" si="0"/>
        <v>ABS118-90-10-A-mgn*40--C(Si)</v>
      </c>
      <c r="M12" s="4"/>
      <c r="N12" s="4">
        <v>5.5</v>
      </c>
      <c r="O12" s="4"/>
      <c r="P12" s="4">
        <v>15</v>
      </c>
      <c r="Q12" s="4"/>
      <c r="R12" s="4">
        <v>27</v>
      </c>
      <c r="S12" s="4">
        <v>31.5</v>
      </c>
      <c r="T12" s="4"/>
      <c r="U12" s="4"/>
      <c r="V12" s="4"/>
      <c r="W12" s="4"/>
    </row>
    <row r="13" spans="1:23" s="25" customFormat="1" x14ac:dyDescent="0.25">
      <c r="A13" s="4" t="s">
        <v>23</v>
      </c>
      <c r="B13" s="4" t="s">
        <v>231</v>
      </c>
      <c r="C13" s="4" t="s">
        <v>10</v>
      </c>
      <c r="D13" s="4">
        <v>90</v>
      </c>
      <c r="E13" s="4">
        <v>10</v>
      </c>
      <c r="F13" s="4" t="s">
        <v>4</v>
      </c>
      <c r="G13" s="4" t="s">
        <v>25</v>
      </c>
      <c r="H13" s="4">
        <v>40</v>
      </c>
      <c r="I13" s="4"/>
      <c r="J13" s="4"/>
      <c r="K13" s="4" t="s">
        <v>229</v>
      </c>
      <c r="L13" s="98" t="str">
        <f t="shared" si="0"/>
        <v>ABS118-90-10-A-mgn40--C(Si)</v>
      </c>
      <c r="M13" s="4"/>
      <c r="N13" s="4">
        <v>3</v>
      </c>
      <c r="O13" s="4"/>
      <c r="P13" s="4">
        <v>50.5</v>
      </c>
      <c r="Q13" s="4"/>
      <c r="R13" s="4">
        <v>63.5</v>
      </c>
      <c r="S13" s="4">
        <v>53.5</v>
      </c>
      <c r="T13" s="4"/>
      <c r="U13" s="4"/>
      <c r="V13" s="4">
        <v>76</v>
      </c>
      <c r="W13" s="4">
        <v>69</v>
      </c>
    </row>
    <row r="14" spans="1:23" s="25" customFormat="1" x14ac:dyDescent="0.25">
      <c r="A14" s="4" t="s">
        <v>39</v>
      </c>
      <c r="B14" s="4" t="s">
        <v>99</v>
      </c>
      <c r="C14" s="4" t="s">
        <v>10</v>
      </c>
      <c r="D14" s="4">
        <v>90</v>
      </c>
      <c r="E14" s="4">
        <v>1320</v>
      </c>
      <c r="F14" s="4" t="s">
        <v>4</v>
      </c>
      <c r="G14" s="4" t="s">
        <v>25</v>
      </c>
      <c r="H14" s="4">
        <v>40</v>
      </c>
      <c r="I14" s="4"/>
      <c r="J14" s="4"/>
      <c r="K14" s="4" t="s">
        <v>229</v>
      </c>
      <c r="L14" s="98" t="str">
        <f t="shared" si="0"/>
        <v>ABS118-90-1320-A-mgn40--C(Si)</v>
      </c>
      <c r="M14" s="4"/>
      <c r="N14" s="4"/>
      <c r="O14" s="4"/>
      <c r="P14" s="4">
        <v>64.5</v>
      </c>
      <c r="Q14" s="4"/>
      <c r="R14" s="4">
        <v>62.5</v>
      </c>
      <c r="S14" s="4">
        <v>64.5</v>
      </c>
      <c r="T14" s="4">
        <v>82</v>
      </c>
      <c r="U14" s="4"/>
      <c r="V14" s="4"/>
      <c r="W14" s="4"/>
    </row>
    <row r="15" spans="1:23" s="25" customFormat="1" x14ac:dyDescent="0.25">
      <c r="A15" s="4" t="s">
        <v>39</v>
      </c>
      <c r="B15" s="4" t="s">
        <v>100</v>
      </c>
      <c r="C15" s="4" t="s">
        <v>10</v>
      </c>
      <c r="D15" s="4">
        <v>90</v>
      </c>
      <c r="E15" s="4">
        <v>1050</v>
      </c>
      <c r="F15" s="4" t="s">
        <v>4</v>
      </c>
      <c r="G15" s="4" t="s">
        <v>25</v>
      </c>
      <c r="H15" s="4">
        <v>320</v>
      </c>
      <c r="I15" s="4"/>
      <c r="J15" s="4"/>
      <c r="K15" s="4" t="s">
        <v>229</v>
      </c>
      <c r="L15" s="98" t="str">
        <f t="shared" si="0"/>
        <v>ABS118-90-1050-A-mgn320--C(Si)</v>
      </c>
      <c r="M15" s="4"/>
      <c r="N15" s="4"/>
      <c r="O15" s="4"/>
      <c r="P15" s="4">
        <v>8.15</v>
      </c>
      <c r="Q15" s="4">
        <v>8.65</v>
      </c>
      <c r="R15" s="4"/>
      <c r="S15" s="4"/>
      <c r="T15" s="4"/>
      <c r="U15" s="4"/>
      <c r="V15" s="4"/>
      <c r="W15" s="4"/>
    </row>
    <row r="16" spans="1:23" s="22" customFormat="1" x14ac:dyDescent="0.25">
      <c r="A16" s="34" t="s">
        <v>23</v>
      </c>
      <c r="B16" s="34" t="s">
        <v>110</v>
      </c>
      <c r="C16" s="34" t="s">
        <v>10</v>
      </c>
      <c r="D16" s="34">
        <v>90</v>
      </c>
      <c r="E16" s="34">
        <v>10</v>
      </c>
      <c r="F16" s="34" t="s">
        <v>111</v>
      </c>
      <c r="G16" s="34"/>
      <c r="H16" s="34"/>
      <c r="I16" s="34"/>
      <c r="J16" s="34"/>
      <c r="K16" s="34" t="s">
        <v>229</v>
      </c>
      <c r="L16" s="118" t="str">
        <f t="shared" si="0"/>
        <v>ABS118-90-10-A(pH2.5)---C(Si)</v>
      </c>
      <c r="M16" s="34"/>
      <c r="N16" s="34"/>
      <c r="O16" s="135">
        <f>'CNL(Si)'!O16*Compos!$D$53*'C(Si)'!$E16</f>
        <v>116.92417103968923</v>
      </c>
      <c r="P16" s="135">
        <f>'CNL(Si)'!P16*Compos!$D$53*'C(Si)'!$E16</f>
        <v>136.05721720982021</v>
      </c>
      <c r="Q16" s="34"/>
      <c r="R16" s="34"/>
      <c r="S16" s="34"/>
      <c r="T16" s="34"/>
      <c r="U16" s="34"/>
      <c r="V16" s="34"/>
      <c r="W16" s="34"/>
    </row>
    <row r="17" spans="1:23" s="22" customFormat="1" x14ac:dyDescent="0.25">
      <c r="A17" s="34" t="s">
        <v>23</v>
      </c>
      <c r="B17" s="34" t="s">
        <v>110</v>
      </c>
      <c r="C17" s="34" t="s">
        <v>10</v>
      </c>
      <c r="D17" s="34">
        <v>90</v>
      </c>
      <c r="E17" s="34">
        <v>10</v>
      </c>
      <c r="F17" s="34" t="s">
        <v>112</v>
      </c>
      <c r="G17" s="34"/>
      <c r="H17" s="34"/>
      <c r="I17" s="34"/>
      <c r="J17" s="34"/>
      <c r="K17" s="34" t="s">
        <v>229</v>
      </c>
      <c r="L17" s="118" t="str">
        <f t="shared" si="0"/>
        <v>ABS118-90-10-A(pH5.6)---C(Si)</v>
      </c>
      <c r="M17" s="34"/>
      <c r="N17" s="34"/>
      <c r="O17" s="135">
        <f>'CNL(Si)'!O17*Compos!$D$53*'C(Si)'!$E17</f>
        <v>0.95665230850654825</v>
      </c>
      <c r="P17" s="135">
        <f>'CNL(Si)'!P17*Compos!$D$53*'C(Si)'!$E17</f>
        <v>0.95665230850654825</v>
      </c>
      <c r="Q17" s="34"/>
      <c r="R17" s="34"/>
      <c r="S17" s="34"/>
      <c r="T17" s="34"/>
      <c r="U17" s="34"/>
      <c r="V17" s="34"/>
      <c r="W17" s="34"/>
    </row>
    <row r="18" spans="1:23" s="22" customFormat="1" x14ac:dyDescent="0.25">
      <c r="A18" s="34" t="s">
        <v>23</v>
      </c>
      <c r="B18" s="34" t="s">
        <v>110</v>
      </c>
      <c r="C18" s="34" t="s">
        <v>10</v>
      </c>
      <c r="D18" s="34">
        <v>90</v>
      </c>
      <c r="E18" s="34">
        <v>10</v>
      </c>
      <c r="F18" s="34" t="s">
        <v>113</v>
      </c>
      <c r="G18" s="34"/>
      <c r="H18" s="34"/>
      <c r="I18" s="34"/>
      <c r="J18" s="34"/>
      <c r="K18" s="34" t="s">
        <v>229</v>
      </c>
      <c r="L18" s="118" t="str">
        <f t="shared" si="0"/>
        <v>ABS118-90-10-A(pH6.1)---C(Si)</v>
      </c>
      <c r="M18" s="34"/>
      <c r="N18" s="34"/>
      <c r="O18" s="135">
        <f>'CNL(Si)'!O18*Compos!$D$53*'C(Si)'!$E18</f>
        <v>1.2755364113420642</v>
      </c>
      <c r="P18" s="135">
        <f>'CNL(Si)'!P18*Compos!$D$53*'C(Si)'!$E18</f>
        <v>1.4881258132324082</v>
      </c>
      <c r="Q18" s="34"/>
      <c r="R18" s="34"/>
      <c r="S18" s="34"/>
      <c r="T18" s="34"/>
      <c r="U18" s="34"/>
      <c r="V18" s="34"/>
      <c r="W18" s="34"/>
    </row>
    <row r="19" spans="1:23" s="22" customFormat="1" x14ac:dyDescent="0.25">
      <c r="A19" s="34" t="s">
        <v>23</v>
      </c>
      <c r="B19" s="34" t="s">
        <v>110</v>
      </c>
      <c r="C19" s="34" t="s">
        <v>10</v>
      </c>
      <c r="D19" s="34">
        <v>90</v>
      </c>
      <c r="E19" s="34">
        <v>10</v>
      </c>
      <c r="F19" s="34" t="s">
        <v>114</v>
      </c>
      <c r="G19" s="34"/>
      <c r="H19" s="34"/>
      <c r="I19" s="34"/>
      <c r="J19" s="34"/>
      <c r="K19" s="34" t="s">
        <v>229</v>
      </c>
      <c r="L19" s="118" t="str">
        <f t="shared" si="0"/>
        <v>ABS118-90-10-A(pH8.2)---C(Si)</v>
      </c>
      <c r="M19" s="34"/>
      <c r="N19" s="34"/>
      <c r="O19" s="135">
        <f>'CNL(Si)'!O19*Compos!$D$53*'C(Si)'!$E19</f>
        <v>8.5035760756137631</v>
      </c>
      <c r="P19" s="135">
        <f>'CNL(Si)'!P19*Compos!$D$53*'C(Si)'!$E19</f>
        <v>17.64492035689856</v>
      </c>
      <c r="Q19" s="34"/>
      <c r="R19" s="34"/>
      <c r="S19" s="34"/>
      <c r="T19" s="34"/>
      <c r="U19" s="34"/>
      <c r="V19" s="34"/>
      <c r="W19" s="34"/>
    </row>
    <row r="20" spans="1:23" s="22" customFormat="1" x14ac:dyDescent="0.25">
      <c r="A20" s="34" t="s">
        <v>23</v>
      </c>
      <c r="B20" s="34" t="s">
        <v>110</v>
      </c>
      <c r="C20" s="34" t="s">
        <v>10</v>
      </c>
      <c r="D20" s="34">
        <v>90</v>
      </c>
      <c r="E20" s="34">
        <v>10</v>
      </c>
      <c r="F20" s="34" t="s">
        <v>115</v>
      </c>
      <c r="G20" s="34"/>
      <c r="H20" s="34"/>
      <c r="I20" s="34"/>
      <c r="J20" s="34"/>
      <c r="K20" s="34" t="s">
        <v>229</v>
      </c>
      <c r="L20" s="118" t="str">
        <f t="shared" si="0"/>
        <v>ABS118-90-10-A(pH9 unbf.)---C(Si)</v>
      </c>
      <c r="M20" s="34"/>
      <c r="N20" s="34"/>
      <c r="O20" s="135">
        <f>'CNL(Si)'!O20*Compos!$D$53*'C(Si)'!$E20</f>
        <v>14.030900524762707</v>
      </c>
      <c r="P20" s="135">
        <f>'CNL(Si)'!P20*Compos!$D$53*'C(Si)'!$E20</f>
        <v>16.156794543666148</v>
      </c>
      <c r="Q20" s="34"/>
      <c r="R20" s="34"/>
      <c r="S20" s="34"/>
      <c r="T20" s="34"/>
      <c r="U20" s="34"/>
      <c r="V20" s="34"/>
      <c r="W20" s="34"/>
    </row>
    <row r="21" spans="1:23" s="25" customFormat="1" x14ac:dyDescent="0.25">
      <c r="A21" s="4" t="s">
        <v>23</v>
      </c>
      <c r="B21" s="4" t="s">
        <v>27</v>
      </c>
      <c r="C21" s="4" t="s">
        <v>10</v>
      </c>
      <c r="D21" s="4">
        <v>90</v>
      </c>
      <c r="E21" s="4">
        <v>10</v>
      </c>
      <c r="F21" s="4" t="s">
        <v>4</v>
      </c>
      <c r="G21" s="4" t="s">
        <v>26</v>
      </c>
      <c r="H21" s="4">
        <v>40</v>
      </c>
      <c r="I21" s="4"/>
      <c r="J21" s="4"/>
      <c r="K21" s="4" t="s">
        <v>229</v>
      </c>
      <c r="L21" s="98" t="str">
        <f t="shared" si="0"/>
        <v>ABS118-90-10-A-feoh40--C(Si)</v>
      </c>
      <c r="M21" s="4"/>
      <c r="N21" s="4">
        <v>3</v>
      </c>
      <c r="O21" s="4"/>
      <c r="P21" s="4">
        <v>57</v>
      </c>
      <c r="Q21" s="4"/>
      <c r="R21" s="4">
        <v>0.5</v>
      </c>
      <c r="S21" s="4">
        <v>0</v>
      </c>
      <c r="T21" s="4">
        <v>0</v>
      </c>
      <c r="U21" s="4"/>
      <c r="V21" s="4"/>
      <c r="W21" s="4">
        <v>3</v>
      </c>
    </row>
    <row r="22" spans="1:23" s="22" customFormat="1" x14ac:dyDescent="0.25">
      <c r="A22" s="34" t="s">
        <v>59</v>
      </c>
      <c r="B22" s="34" t="s">
        <v>60</v>
      </c>
      <c r="C22" s="34" t="s">
        <v>10</v>
      </c>
      <c r="D22" s="34">
        <v>90</v>
      </c>
      <c r="E22" s="34">
        <v>10</v>
      </c>
      <c r="F22" s="34" t="s">
        <v>4</v>
      </c>
      <c r="G22" s="34"/>
      <c r="H22" s="34"/>
      <c r="I22" s="34"/>
      <c r="J22" s="34" t="s">
        <v>63</v>
      </c>
      <c r="K22" s="34" t="s">
        <v>229</v>
      </c>
      <c r="L22" s="118" t="str">
        <f t="shared" si="0"/>
        <v>ABS118-90-10-A--STU-C(Si)</v>
      </c>
      <c r="M22" s="34"/>
      <c r="N22" s="34"/>
      <c r="O22" s="34"/>
      <c r="P22" s="135">
        <f>'CNL(Si)'!P22*Compos!$D$53*'C(Si)'!$E22</f>
        <v>12.967953515310986</v>
      </c>
      <c r="Q22" s="34"/>
      <c r="R22" s="34"/>
      <c r="S22" s="34"/>
      <c r="T22" s="34"/>
      <c r="U22" s="34"/>
      <c r="V22" s="34"/>
      <c r="W22" s="34"/>
    </row>
    <row r="23" spans="1:23" s="22" customFormat="1" x14ac:dyDescent="0.25">
      <c r="A23" s="34" t="s">
        <v>61</v>
      </c>
      <c r="B23" s="34" t="s">
        <v>62</v>
      </c>
      <c r="C23" s="34" t="s">
        <v>10</v>
      </c>
      <c r="D23" s="34">
        <v>90</v>
      </c>
      <c r="E23" s="34">
        <v>10</v>
      </c>
      <c r="F23" s="34" t="s">
        <v>4</v>
      </c>
      <c r="G23" s="34"/>
      <c r="H23" s="34"/>
      <c r="I23" s="34"/>
      <c r="J23" s="34" t="s">
        <v>64</v>
      </c>
      <c r="K23" s="34" t="s">
        <v>229</v>
      </c>
      <c r="L23" s="118" t="str">
        <f t="shared" si="0"/>
        <v>ABS118-90-10-A--EIR-C(Si)</v>
      </c>
      <c r="M23" s="34"/>
      <c r="N23" s="34"/>
      <c r="O23" s="34"/>
      <c r="P23" s="135">
        <f>'CNL(Si)'!P23*Compos!$D$53*'C(Si)'!$E23</f>
        <v>13.414391259280709</v>
      </c>
      <c r="Q23" s="34"/>
      <c r="R23" s="34"/>
      <c r="S23" s="34"/>
      <c r="T23" s="34"/>
      <c r="U23" s="34"/>
      <c r="V23" s="34"/>
      <c r="W23" s="34"/>
    </row>
    <row r="24" spans="1:23" s="23" customFormat="1" x14ac:dyDescent="0.25">
      <c r="A24" s="40" t="s">
        <v>39</v>
      </c>
      <c r="B24" s="40" t="s">
        <v>66</v>
      </c>
      <c r="C24" s="40" t="s">
        <v>10</v>
      </c>
      <c r="D24" s="40">
        <v>90</v>
      </c>
      <c r="E24" s="40">
        <v>10</v>
      </c>
      <c r="F24" s="40" t="s">
        <v>4</v>
      </c>
      <c r="G24" s="40"/>
      <c r="H24" s="40"/>
      <c r="I24" s="40"/>
      <c r="J24" s="40"/>
      <c r="K24" s="34" t="s">
        <v>229</v>
      </c>
      <c r="L24" s="124" t="str">
        <f t="shared" si="0"/>
        <v>ABS118-90-10-A---C(Si)</v>
      </c>
      <c r="M24" s="40"/>
      <c r="N24" s="135">
        <f>'CNL(Si)'!N24*Compos!$D$53*'C(Si)'!$E24</f>
        <v>10.629470094517204</v>
      </c>
      <c r="O24" s="40"/>
      <c r="P24" s="135">
        <f>'CNL(Si)'!P24*Compos!$D$53*'C(Si)'!$E24</f>
        <v>16.156794543666148</v>
      </c>
      <c r="Q24" s="40"/>
      <c r="R24" s="135">
        <f>'CNL(Si)'!R24*Compos!$D$53*'C(Si)'!$E24</f>
        <v>17.007152151227526</v>
      </c>
      <c r="S24" s="40"/>
      <c r="T24" s="40"/>
      <c r="U24" s="40"/>
      <c r="V24" s="40"/>
      <c r="W24" s="40"/>
    </row>
    <row r="25" spans="1:23" s="22" customFormat="1" x14ac:dyDescent="0.25">
      <c r="A25" s="34" t="s">
        <v>39</v>
      </c>
      <c r="B25" s="34" t="s">
        <v>66</v>
      </c>
      <c r="C25" s="34" t="s">
        <v>10</v>
      </c>
      <c r="D25" s="34">
        <v>90</v>
      </c>
      <c r="E25" s="34">
        <v>50</v>
      </c>
      <c r="F25" s="34" t="s">
        <v>4</v>
      </c>
      <c r="G25" s="34"/>
      <c r="H25" s="34"/>
      <c r="I25" s="34"/>
      <c r="J25" s="34"/>
      <c r="K25" s="34" t="s">
        <v>229</v>
      </c>
      <c r="L25" s="118" t="str">
        <f t="shared" si="0"/>
        <v>ABS118-90-50-A---C(Si)</v>
      </c>
      <c r="M25" s="34"/>
      <c r="N25" s="34"/>
      <c r="O25" s="34"/>
      <c r="P25" s="34"/>
      <c r="Q25" s="34"/>
      <c r="R25" s="135">
        <f>'CNL(Si)'!R25*Compos!$D$53*'C(Si)'!$E25</f>
        <v>44.643774396972255</v>
      </c>
      <c r="S25" s="34">
        <v>4.0999999999999996</v>
      </c>
      <c r="T25" s="34"/>
      <c r="U25" s="34"/>
      <c r="V25" s="34"/>
      <c r="W25" s="34"/>
    </row>
    <row r="26" spans="1:23" s="22" customFormat="1" x14ac:dyDescent="0.25">
      <c r="A26" s="34" t="s">
        <v>39</v>
      </c>
      <c r="B26" s="34" t="s">
        <v>66</v>
      </c>
      <c r="C26" s="34" t="s">
        <v>10</v>
      </c>
      <c r="D26" s="34">
        <v>90</v>
      </c>
      <c r="E26" s="34">
        <v>150</v>
      </c>
      <c r="F26" s="34" t="s">
        <v>4</v>
      </c>
      <c r="G26" s="34"/>
      <c r="H26" s="34"/>
      <c r="I26" s="34"/>
      <c r="J26" s="34"/>
      <c r="K26" s="34" t="s">
        <v>229</v>
      </c>
      <c r="L26" s="118" t="str">
        <f t="shared" si="0"/>
        <v>ABS118-90-150-A---C(Si)</v>
      </c>
      <c r="M26" s="34"/>
      <c r="N26" s="34"/>
      <c r="O26" s="34"/>
      <c r="P26" s="135">
        <f>'CNL(Si)'!P26*Compos!$D$53*'C(Si)'!$E26</f>
        <v>26.786264638183351</v>
      </c>
      <c r="Q26" s="34"/>
      <c r="R26" s="135">
        <f>'CNL(Si)'!R26*Compos!$D$53*'C(Si)'!$E26</f>
        <v>26.467380535347832</v>
      </c>
      <c r="S26" s="135">
        <f>'CNL(Si)'!S26*Compos!$D$53*'C(Si)'!$E26</f>
        <v>29.018453358031966</v>
      </c>
      <c r="T26" s="135">
        <f>'CNL(Si)'!T26*Compos!$D$53*'C(Si)'!$E26</f>
        <v>33.801714900564704</v>
      </c>
      <c r="U26" s="34"/>
      <c r="V26" s="34"/>
      <c r="W26" s="34"/>
    </row>
    <row r="27" spans="1:23" s="23" customFormat="1" x14ac:dyDescent="0.25">
      <c r="A27" s="40" t="s">
        <v>39</v>
      </c>
      <c r="B27" s="40" t="s">
        <v>65</v>
      </c>
      <c r="C27" s="40" t="s">
        <v>10</v>
      </c>
      <c r="D27" s="40">
        <v>90</v>
      </c>
      <c r="E27" s="40">
        <v>260</v>
      </c>
      <c r="F27" s="40" t="s">
        <v>4</v>
      </c>
      <c r="G27" s="40"/>
      <c r="H27" s="40"/>
      <c r="I27" s="40"/>
      <c r="J27" s="40"/>
      <c r="K27" s="34" t="s">
        <v>229</v>
      </c>
      <c r="L27" s="124" t="str">
        <f t="shared" si="0"/>
        <v>ABS118-90-260-A---C(Si)</v>
      </c>
      <c r="M27" s="40"/>
      <c r="N27" s="40"/>
      <c r="O27" s="40"/>
      <c r="P27" s="40"/>
      <c r="Q27" s="40"/>
      <c r="R27" s="135">
        <f>'CNL(Si)'!R27*Compos!$D$53*'C(Si)'!$E27</f>
        <v>52.509582266914983</v>
      </c>
      <c r="S27" s="135">
        <f>'CNL(Si)'!S27*Compos!$D$53*'C(Si)'!$E27</f>
        <v>46.429525372851138</v>
      </c>
      <c r="T27" s="40"/>
      <c r="U27" s="40"/>
      <c r="V27" s="40"/>
      <c r="W27" s="40"/>
    </row>
    <row r="28" spans="1:23" s="22" customFormat="1" x14ac:dyDescent="0.25">
      <c r="A28" s="34" t="s">
        <v>39</v>
      </c>
      <c r="B28" s="34" t="s">
        <v>65</v>
      </c>
      <c r="C28" s="34" t="s">
        <v>10</v>
      </c>
      <c r="D28" s="34">
        <v>90</v>
      </c>
      <c r="E28" s="34">
        <v>1100</v>
      </c>
      <c r="F28" s="34" t="s">
        <v>4</v>
      </c>
      <c r="G28" s="34"/>
      <c r="H28" s="34"/>
      <c r="I28" s="34"/>
      <c r="J28" s="34"/>
      <c r="K28" s="34" t="s">
        <v>229</v>
      </c>
      <c r="L28" s="118" t="str">
        <f t="shared" si="0"/>
        <v>ABS118-90-1100-A---C(Si)</v>
      </c>
      <c r="M28" s="34"/>
      <c r="N28" s="34"/>
      <c r="O28" s="34"/>
      <c r="P28" s="135">
        <f>'CNL(Si)'!P28*Compos!$D$53*'C(Si)'!$E28</f>
        <v>46.769668415875692</v>
      </c>
      <c r="Q28" s="34"/>
      <c r="R28" s="135">
        <f>'CNL(Si)'!R28*Compos!$D$53*'C(Si)'!$E28</f>
        <v>60.800568940638406</v>
      </c>
      <c r="S28" s="135">
        <f>'CNL(Si)'!S28*Compos!$D$53*'C(Si)'!$E28</f>
        <v>53.785118678257049</v>
      </c>
      <c r="T28" s="34"/>
      <c r="U28" s="34"/>
      <c r="V28" s="135">
        <f>'CNL(Si)'!V28*Compos!$D$53*'C(Si)'!$E28</f>
        <v>70.154502623813528</v>
      </c>
      <c r="W28" s="34"/>
    </row>
    <row r="29" spans="1:23" s="22" customFormat="1" x14ac:dyDescent="0.25">
      <c r="A29" s="34" t="s">
        <v>39</v>
      </c>
      <c r="B29" s="34" t="s">
        <v>16</v>
      </c>
      <c r="C29" s="34" t="s">
        <v>10</v>
      </c>
      <c r="D29" s="34">
        <v>70</v>
      </c>
      <c r="E29" s="34">
        <v>1100</v>
      </c>
      <c r="F29" s="34" t="s">
        <v>4</v>
      </c>
      <c r="G29" s="34"/>
      <c r="H29" s="34"/>
      <c r="I29" s="34"/>
      <c r="J29" s="34"/>
      <c r="K29" s="34" t="s">
        <v>229</v>
      </c>
      <c r="L29" s="118" t="str">
        <f t="shared" si="0"/>
        <v>ABS118-70-1100-A---C(Si)</v>
      </c>
      <c r="M29" s="34"/>
      <c r="N29" s="34"/>
      <c r="O29" s="34"/>
      <c r="P29" s="135">
        <f>'CNL(Si)'!P29*Compos!$D$53*'C(Si)'!$E29</f>
        <v>56.123602099050828</v>
      </c>
      <c r="Q29" s="34"/>
      <c r="R29" s="135">
        <f>'CNL(Si)'!R29*Compos!$D$53*'C(Si)'!$E29</f>
        <v>58.462085519844614</v>
      </c>
      <c r="S29" s="135">
        <f>'CNL(Si)'!S29*Compos!$D$53*'C(Si)'!$E29</f>
        <v>53.785118678257049</v>
      </c>
      <c r="T29" s="34"/>
      <c r="U29" s="34"/>
      <c r="V29" s="135">
        <f>'CNL(Si)'!V29*Compos!$D$53*'C(Si)'!$E29</f>
        <v>58.462085519844614</v>
      </c>
      <c r="W29" s="34"/>
    </row>
    <row r="30" spans="1:23" s="22" customFormat="1" x14ac:dyDescent="0.25">
      <c r="A30" s="34" t="s">
        <v>39</v>
      </c>
      <c r="B30" s="34" t="s">
        <v>16</v>
      </c>
      <c r="C30" s="34" t="s">
        <v>10</v>
      </c>
      <c r="D30" s="34">
        <v>50</v>
      </c>
      <c r="E30" s="34">
        <v>1100</v>
      </c>
      <c r="F30" s="34" t="s">
        <v>4</v>
      </c>
      <c r="G30" s="34"/>
      <c r="H30" s="34"/>
      <c r="I30" s="34"/>
      <c r="J30" s="34"/>
      <c r="K30" s="34" t="s">
        <v>229</v>
      </c>
      <c r="L30" s="118" t="str">
        <f t="shared" si="0"/>
        <v>ABS118-50-1100-A---C(Si)</v>
      </c>
      <c r="M30" s="34"/>
      <c r="N30" s="34"/>
      <c r="O30" s="34"/>
      <c r="P30" s="135">
        <f>'CNL(Si)'!P30*Compos!$D$53*'C(Si)'!$E30</f>
        <v>25.723317628731632</v>
      </c>
      <c r="Q30" s="34"/>
      <c r="R30" s="135">
        <f>'CNL(Si)'!R30*Compos!$D$53*'C(Si)'!$E30</f>
        <v>37.415734732700557</v>
      </c>
      <c r="S30" s="135">
        <f>'CNL(Si)'!S30*Compos!$D$53*'C(Si)'!$E30</f>
        <v>39.754218153494342</v>
      </c>
      <c r="T30" s="34"/>
      <c r="U30" s="34"/>
      <c r="V30" s="135">
        <f>'CNL(Si)'!V30*Compos!$D$53*'C(Si)'!$E30</f>
        <v>42.092701574288121</v>
      </c>
      <c r="W30" s="34"/>
    </row>
    <row r="31" spans="1:23" s="22" customFormat="1" x14ac:dyDescent="0.25">
      <c r="A31" s="34" t="s">
        <v>23</v>
      </c>
      <c r="B31" s="34" t="s">
        <v>109</v>
      </c>
      <c r="C31" s="34" t="s">
        <v>10</v>
      </c>
      <c r="D31" s="34">
        <v>40</v>
      </c>
      <c r="E31" s="34">
        <v>260</v>
      </c>
      <c r="F31" s="34" t="s">
        <v>4</v>
      </c>
      <c r="G31" s="34"/>
      <c r="H31" s="34"/>
      <c r="I31" s="34"/>
      <c r="J31" s="34"/>
      <c r="K31" s="34" t="s">
        <v>229</v>
      </c>
      <c r="L31" s="118" t="str">
        <f t="shared" si="0"/>
        <v>ABS118-40-260-A---C(Si)</v>
      </c>
      <c r="M31" s="34"/>
      <c r="N31" s="135">
        <f>'CNL(Si)'!N31*Compos!$D$53*'C(Si)'!$E31</f>
        <v>46.429525372851138</v>
      </c>
      <c r="O31" s="34"/>
      <c r="P31" s="135">
        <f>'CNL(Si)'!P31*Compos!$D$53*'C(Si)'!$E31</f>
        <v>18.792903127106417</v>
      </c>
      <c r="Q31" s="34"/>
      <c r="R31" s="135">
        <f>'CNL(Si)'!R31*Compos!$D$53*'C(Si)'!$E31</f>
        <v>3.3163946694893669</v>
      </c>
      <c r="S31" s="135">
        <f>'CNL(Si)'!S31*Compos!$D$53*'C(Si)'!$E31</f>
        <v>14.923776012702152</v>
      </c>
      <c r="T31" s="34"/>
      <c r="U31" s="34"/>
      <c r="V31" s="135">
        <f>'CNL(Si)'!V31*Compos!$D$53*'C(Si)'!$E31</f>
        <v>21.003832906765993</v>
      </c>
      <c r="W31" s="34"/>
    </row>
    <row r="32" spans="1:23" s="22" customFormat="1" x14ac:dyDescent="0.25">
      <c r="A32" s="34" t="s">
        <v>23</v>
      </c>
      <c r="B32" s="34" t="s">
        <v>109</v>
      </c>
      <c r="C32" s="34" t="s">
        <v>10</v>
      </c>
      <c r="D32" s="34">
        <v>70</v>
      </c>
      <c r="E32" s="34">
        <v>50</v>
      </c>
      <c r="F32" s="34" t="s">
        <v>4</v>
      </c>
      <c r="G32" s="34"/>
      <c r="H32" s="34"/>
      <c r="I32" s="34"/>
      <c r="J32" s="34"/>
      <c r="K32" s="34" t="s">
        <v>229</v>
      </c>
      <c r="L32" s="118" t="str">
        <f t="shared" si="0"/>
        <v>ABS118-70-50-A---C(Si)</v>
      </c>
      <c r="M32" s="34"/>
      <c r="N32" s="135">
        <f>'CNL(Si)'!N32*Compos!$D$53*'C(Si)'!$E32</f>
        <v>7.9721025708879028</v>
      </c>
      <c r="O32" s="34"/>
      <c r="P32" s="135">
        <f>'CNL(Si)'!P32*Compos!$D$53*'C(Si)'!$E32</f>
        <v>22.321887198486127</v>
      </c>
      <c r="Q32" s="34"/>
      <c r="R32" s="135">
        <f>'CNL(Si)'!R32*Compos!$D$53*'C(Si)'!$E32</f>
        <v>28.699569255196451</v>
      </c>
      <c r="S32" s="135">
        <f>'CNL(Si)'!S32*Compos!$D$53*'C(Si)'!$E32</f>
        <v>42.51788037806881</v>
      </c>
      <c r="T32" s="34"/>
      <c r="U32" s="34"/>
      <c r="V32" s="34">
        <v>4.8</v>
      </c>
      <c r="W32" s="34"/>
    </row>
    <row r="33" spans="1:23" s="22" customFormat="1" x14ac:dyDescent="0.25">
      <c r="A33" s="34" t="s">
        <v>23</v>
      </c>
      <c r="B33" s="34" t="s">
        <v>109</v>
      </c>
      <c r="C33" s="34" t="s">
        <v>10</v>
      </c>
      <c r="D33" s="34">
        <v>90</v>
      </c>
      <c r="E33" s="34">
        <v>260</v>
      </c>
      <c r="F33" s="34" t="s">
        <v>4</v>
      </c>
      <c r="G33" s="34"/>
      <c r="H33" s="34"/>
      <c r="I33" s="34"/>
      <c r="J33" s="34"/>
      <c r="K33" s="34" t="s">
        <v>229</v>
      </c>
      <c r="L33" s="118" t="str">
        <f t="shared" si="0"/>
        <v>ABS118-90-260-A---C(Si)</v>
      </c>
      <c r="M33" s="34"/>
      <c r="N33" s="135">
        <f>'CNL(Si)'!N33*Compos!$D$53*'C(Si)'!$E33</f>
        <v>43.113130703361776</v>
      </c>
      <c r="O33" s="34"/>
      <c r="P33" s="135">
        <f>'CNL(Si)'!P33*Compos!$D$53*'C(Si)'!$E33</f>
        <v>69.091555614361823</v>
      </c>
      <c r="Q33" s="34"/>
      <c r="R33" s="135">
        <f>'CNL(Si)'!R33*Compos!$D$53*'C(Si)'!$E33</f>
        <v>52.509582266914983</v>
      </c>
      <c r="S33" s="135">
        <f>'CNL(Si)'!S33*Compos!$D$53*'C(Si)'!$E33</f>
        <v>46.429525372851138</v>
      </c>
      <c r="T33" s="34"/>
      <c r="U33" s="34"/>
      <c r="V33" s="34"/>
      <c r="W33" s="34"/>
    </row>
    <row r="34" spans="1:23" s="22" customFormat="1" x14ac:dyDescent="0.25">
      <c r="A34" s="34" t="s">
        <v>23</v>
      </c>
      <c r="B34" s="34" t="s">
        <v>109</v>
      </c>
      <c r="C34" s="34" t="s">
        <v>10</v>
      </c>
      <c r="D34" s="34">
        <v>90</v>
      </c>
      <c r="E34" s="34">
        <v>50</v>
      </c>
      <c r="F34" s="34" t="s">
        <v>4</v>
      </c>
      <c r="G34" s="34"/>
      <c r="H34" s="34"/>
      <c r="I34" s="34"/>
      <c r="J34" s="34"/>
      <c r="K34" s="34" t="s">
        <v>229</v>
      </c>
      <c r="L34" s="118" t="str">
        <f t="shared" si="0"/>
        <v>ABS118-90-50-A---C(Si)</v>
      </c>
      <c r="M34" s="34"/>
      <c r="N34" s="135">
        <f>'CNL(Si)'!N34*Compos!$D$53*'C(Si)'!$E34</f>
        <v>15.412731637049944</v>
      </c>
      <c r="O34" s="34"/>
      <c r="P34" s="135">
        <f>'CNL(Si)'!P34*Compos!$D$53*'C(Si)'!$E34</f>
        <v>21.258940189034405</v>
      </c>
      <c r="Q34" s="34"/>
      <c r="R34" s="135">
        <f>'CNL(Si)'!R34*Compos!$D$53*'C(Si)'!$E34</f>
        <v>44.643774396972255</v>
      </c>
      <c r="S34" s="135">
        <f>'CNL(Si)'!S34*Compos!$D$53*'C(Si)'!$E34</f>
        <v>43.580827387520529</v>
      </c>
      <c r="T34" s="34"/>
      <c r="U34" s="34"/>
      <c r="V34" s="34"/>
      <c r="W34" s="34"/>
    </row>
    <row r="35" spans="1:23" s="22" customFormat="1" x14ac:dyDescent="0.25">
      <c r="A35" s="34" t="s">
        <v>23</v>
      </c>
      <c r="B35" s="34" t="s">
        <v>109</v>
      </c>
      <c r="C35" s="34" t="s">
        <v>10</v>
      </c>
      <c r="D35" s="34">
        <v>90</v>
      </c>
      <c r="E35" s="34">
        <v>10</v>
      </c>
      <c r="F35" s="34" t="s">
        <v>4</v>
      </c>
      <c r="G35" s="34"/>
      <c r="H35" s="34"/>
      <c r="I35" s="34"/>
      <c r="J35" s="34"/>
      <c r="K35" s="34" t="s">
        <v>229</v>
      </c>
      <c r="L35" s="118" t="str">
        <f t="shared" si="0"/>
        <v>ABS118-90-10-A---C(Si)</v>
      </c>
      <c r="M35" s="34"/>
      <c r="N35" s="135">
        <f>'CNL(Si)'!N35*Compos!$D$53*'C(Si)'!$E35</f>
        <v>10.629470094517204</v>
      </c>
      <c r="O35" s="34"/>
      <c r="P35" s="135">
        <f>'CNL(Si)'!P35*Compos!$D$53*'C(Si)'!$E35</f>
        <v>16.156794543666148</v>
      </c>
      <c r="Q35" s="34"/>
      <c r="R35" s="135">
        <f>'CNL(Si)'!R35*Compos!$D$53*'C(Si)'!$E35</f>
        <v>17.007152151227526</v>
      </c>
      <c r="S35" s="34"/>
      <c r="T35" s="34"/>
      <c r="U35" s="34"/>
      <c r="V35" s="34"/>
      <c r="W35" s="34"/>
    </row>
    <row r="36" spans="1:23" s="22" customFormat="1" x14ac:dyDescent="0.25">
      <c r="A36" s="34" t="s">
        <v>23</v>
      </c>
      <c r="B36" s="34" t="s">
        <v>109</v>
      </c>
      <c r="C36" s="34" t="s">
        <v>10</v>
      </c>
      <c r="D36" s="34">
        <v>110</v>
      </c>
      <c r="E36" s="34">
        <v>10</v>
      </c>
      <c r="F36" s="34" t="s">
        <v>4</v>
      </c>
      <c r="G36" s="34"/>
      <c r="H36" s="34"/>
      <c r="I36" s="34"/>
      <c r="J36" s="34"/>
      <c r="K36" s="34" t="s">
        <v>229</v>
      </c>
      <c r="L36" s="118" t="str">
        <f t="shared" si="0"/>
        <v>ABS118-110-10-A---C(Si)</v>
      </c>
      <c r="M36" s="135">
        <f>'CNL(Si)'!M36*Compos!$D$53*'C(Si)'!$E36</f>
        <v>12.967953515310986</v>
      </c>
      <c r="N36" s="135">
        <f>'CNL(Si)'!N36*Compos!$D$53*'C(Si)'!$E36</f>
        <v>15.944205141775804</v>
      </c>
      <c r="O36" s="34"/>
      <c r="P36" s="135">
        <f>'CNL(Si)'!P36*Compos!$D$53*'C(Si)'!$E36</f>
        <v>24.447781217389565</v>
      </c>
      <c r="Q36" s="34"/>
      <c r="R36" s="135">
        <f>'CNL(Si)'!R36*Compos!$D$53*'C(Si)'!$E36</f>
        <v>28.699569255196447</v>
      </c>
      <c r="S36" s="135">
        <f>'CNL(Si)'!S36*Compos!$D$53*'C(Si)'!$E36</f>
        <v>28.699569255196447</v>
      </c>
      <c r="T36" s="34"/>
      <c r="U36" s="34"/>
      <c r="V36" s="135">
        <f>'CNL(Si)'!V36*Compos!$D$53*'C(Si)'!$E36</f>
        <v>38.266092340261928</v>
      </c>
      <c r="W36" s="34"/>
    </row>
    <row r="37" spans="1:23" s="36" customFormat="1" x14ac:dyDescent="0.25">
      <c r="A37" s="6" t="s">
        <v>23</v>
      </c>
      <c r="B37" s="6" t="s">
        <v>119</v>
      </c>
      <c r="C37" s="6" t="s">
        <v>9</v>
      </c>
      <c r="D37" s="6">
        <v>90</v>
      </c>
      <c r="E37" s="6">
        <v>10</v>
      </c>
      <c r="F37" s="6" t="s">
        <v>4</v>
      </c>
      <c r="G37" s="6"/>
      <c r="H37" s="6"/>
      <c r="I37" s="6" t="s">
        <v>102</v>
      </c>
      <c r="J37" s="6">
        <v>2000</v>
      </c>
      <c r="K37" s="43" t="s">
        <v>229</v>
      </c>
      <c r="L37" s="99" t="str">
        <f t="shared" si="0"/>
        <v>JSSA-90-10-A--ben2000-C(Si)</v>
      </c>
      <c r="M37" s="6"/>
      <c r="N37" s="6"/>
      <c r="O37" s="6"/>
      <c r="P37" s="6"/>
      <c r="Q37" s="6"/>
      <c r="R37" s="6"/>
      <c r="S37" s="6"/>
      <c r="T37" s="6"/>
      <c r="U37" s="6"/>
      <c r="V37" s="6"/>
      <c r="W37" s="6"/>
    </row>
    <row r="38" spans="1:23" s="36" customFormat="1" x14ac:dyDescent="0.25">
      <c r="A38" s="6" t="s">
        <v>23</v>
      </c>
      <c r="B38" s="6" t="s">
        <v>120</v>
      </c>
      <c r="C38" s="6" t="s">
        <v>9</v>
      </c>
      <c r="D38" s="6">
        <v>90</v>
      </c>
      <c r="E38" s="6">
        <v>10</v>
      </c>
      <c r="F38" s="6" t="s">
        <v>121</v>
      </c>
      <c r="G38" s="6"/>
      <c r="H38" s="6"/>
      <c r="I38" s="6" t="s">
        <v>102</v>
      </c>
      <c r="J38" s="6">
        <v>133</v>
      </c>
      <c r="K38" s="43" t="s">
        <v>229</v>
      </c>
      <c r="L38" s="99" t="str">
        <f>CONCATENATE(C38,"-",D38,"-",E38,"-",F38,"-",G38,H38,"-",I38,J38,"-",K38)</f>
        <v>JSSA-90-10-D--ben133-C(Si)</v>
      </c>
      <c r="M38" s="6"/>
      <c r="N38" s="6"/>
      <c r="O38" s="6"/>
      <c r="P38" s="6"/>
      <c r="Q38" s="6"/>
      <c r="R38" s="6"/>
      <c r="S38" s="6"/>
      <c r="T38" s="6"/>
      <c r="U38" s="6"/>
      <c r="V38" s="6"/>
      <c r="W38" s="6"/>
    </row>
    <row r="39" spans="1:23" s="36" customFormat="1" x14ac:dyDescent="0.25">
      <c r="A39" s="6" t="s">
        <v>39</v>
      </c>
      <c r="B39" s="6" t="s">
        <v>101</v>
      </c>
      <c r="C39" s="6" t="s">
        <v>9</v>
      </c>
      <c r="D39" s="6">
        <v>90</v>
      </c>
      <c r="E39" s="6">
        <v>10</v>
      </c>
      <c r="F39" s="6" t="s">
        <v>4</v>
      </c>
      <c r="G39" s="6" t="s">
        <v>25</v>
      </c>
      <c r="H39" s="6">
        <v>33</v>
      </c>
      <c r="I39" s="6" t="s">
        <v>102</v>
      </c>
      <c r="J39" s="6">
        <v>133</v>
      </c>
      <c r="K39" s="43" t="s">
        <v>229</v>
      </c>
      <c r="L39" s="99" t="str">
        <f t="shared" si="0"/>
        <v>JSSA-90-10-A-mgn33-ben133-C(Si)</v>
      </c>
      <c r="M39" s="6"/>
      <c r="N39" s="6">
        <v>6.6</v>
      </c>
      <c r="O39" s="6"/>
      <c r="P39" s="6">
        <v>9.3000000000000007</v>
      </c>
      <c r="Q39" s="6"/>
      <c r="R39" s="6">
        <v>27</v>
      </c>
      <c r="S39" s="6">
        <v>19.5</v>
      </c>
      <c r="T39" s="6"/>
      <c r="U39" s="6"/>
      <c r="V39" s="6"/>
      <c r="W39" s="6"/>
    </row>
    <row r="40" spans="1:23" s="36" customFormat="1" x14ac:dyDescent="0.25">
      <c r="A40" s="6" t="s">
        <v>39</v>
      </c>
      <c r="B40" s="6" t="s">
        <v>101</v>
      </c>
      <c r="C40" s="6" t="s">
        <v>9</v>
      </c>
      <c r="D40" s="6">
        <v>90</v>
      </c>
      <c r="E40" s="6">
        <v>1100</v>
      </c>
      <c r="F40" s="6" t="s">
        <v>4</v>
      </c>
      <c r="G40" s="6" t="s">
        <v>25</v>
      </c>
      <c r="H40" s="6">
        <v>33</v>
      </c>
      <c r="I40" s="6" t="s">
        <v>102</v>
      </c>
      <c r="J40" s="6">
        <v>133</v>
      </c>
      <c r="K40" s="43" t="s">
        <v>229</v>
      </c>
      <c r="L40" s="99" t="str">
        <f t="shared" si="0"/>
        <v>JSSA-90-1100-A-mgn33-ben133-C(Si)</v>
      </c>
      <c r="M40" s="6"/>
      <c r="N40" s="6"/>
      <c r="O40" s="6"/>
      <c r="P40" s="6"/>
      <c r="Q40" s="6"/>
      <c r="R40" s="6">
        <v>48</v>
      </c>
      <c r="S40" s="6">
        <v>42</v>
      </c>
      <c r="T40" s="6"/>
      <c r="U40" s="6"/>
      <c r="V40" s="6">
        <v>42</v>
      </c>
      <c r="W40" s="6"/>
    </row>
    <row r="41" spans="1:23" s="25" customFormat="1" x14ac:dyDescent="0.25">
      <c r="A41" s="6" t="s">
        <v>23</v>
      </c>
      <c r="B41" s="6" t="s">
        <v>231</v>
      </c>
      <c r="C41" s="6" t="s">
        <v>9</v>
      </c>
      <c r="D41" s="6">
        <v>90</v>
      </c>
      <c r="E41" s="6">
        <v>10</v>
      </c>
      <c r="F41" s="6" t="s">
        <v>4</v>
      </c>
      <c r="G41" s="6" t="s">
        <v>25</v>
      </c>
      <c r="H41" s="6">
        <v>40</v>
      </c>
      <c r="I41" s="6"/>
      <c r="J41" s="6"/>
      <c r="K41" s="43" t="s">
        <v>229</v>
      </c>
      <c r="L41" s="99" t="str">
        <f t="shared" si="0"/>
        <v>JSSA-90-10-A-mgn40--C(Si)</v>
      </c>
      <c r="M41" s="6"/>
      <c r="N41" s="6">
        <v>5</v>
      </c>
      <c r="O41" s="6"/>
      <c r="P41" s="6">
        <v>8</v>
      </c>
      <c r="Q41" s="6"/>
      <c r="R41" s="6">
        <v>28</v>
      </c>
      <c r="S41" s="6">
        <v>47</v>
      </c>
      <c r="T41" s="6"/>
      <c r="U41" s="6"/>
      <c r="V41" s="6"/>
      <c r="W41" s="6"/>
    </row>
    <row r="42" spans="1:23" s="22" customFormat="1" x14ac:dyDescent="0.25">
      <c r="A42" s="120" t="s">
        <v>56</v>
      </c>
      <c r="B42" s="120" t="s">
        <v>57</v>
      </c>
      <c r="C42" s="120" t="s">
        <v>9</v>
      </c>
      <c r="D42" s="120">
        <v>90</v>
      </c>
      <c r="E42" s="120">
        <v>10</v>
      </c>
      <c r="F42" s="120" t="s">
        <v>4</v>
      </c>
      <c r="G42" s="120"/>
      <c r="H42" s="120"/>
      <c r="I42" s="120"/>
      <c r="J42" s="120"/>
      <c r="K42" s="121" t="s">
        <v>229</v>
      </c>
      <c r="L42" s="122" t="str">
        <f t="shared" si="0"/>
        <v>JSSA-90-10-A---C(Si)</v>
      </c>
      <c r="M42" s="136">
        <f>'CNL(Si)'!M42*Compos!$C$53*'C(Si)'!$E42</f>
        <v>7.592638902342209</v>
      </c>
      <c r="N42" s="136">
        <f>'CNL(Si)'!N42*Compos!$C$53*'C(Si)'!$E42</f>
        <v>9.0689853555754159</v>
      </c>
      <c r="O42" s="136">
        <f>'CNL(Si)'!O42*Compos!$C$53*'C(Si)'!$E42</f>
        <v>15.396184440860591</v>
      </c>
      <c r="P42" s="136">
        <f>'CNL(Si)'!P42*Compos!$C$53*'C(Si)'!$E42</f>
        <v>18.559783983503181</v>
      </c>
      <c r="Q42" s="120"/>
      <c r="R42" s="136">
        <f>'CNL(Si)'!R42*Compos!$C$53*'C(Si)'!$E42</f>
        <v>21.090663617617249</v>
      </c>
      <c r="S42" s="136">
        <f>'CNL(Si)'!S42*Compos!$C$53*'C(Si)'!$E42</f>
        <v>29.526929064664145</v>
      </c>
      <c r="T42" s="120"/>
      <c r="U42" s="120"/>
      <c r="V42" s="136">
        <f>'CNL(Si)'!V42*Compos!$C$53*'C(Si)'!$E42</f>
        <v>44.290393596996218</v>
      </c>
      <c r="W42" s="120"/>
    </row>
    <row r="43" spans="1:23" s="22" customFormat="1" x14ac:dyDescent="0.25">
      <c r="A43" s="120" t="s">
        <v>54</v>
      </c>
      <c r="B43" s="120" t="s">
        <v>55</v>
      </c>
      <c r="C43" s="120" t="s">
        <v>9</v>
      </c>
      <c r="D43" s="120">
        <v>90</v>
      </c>
      <c r="E43" s="120">
        <v>10</v>
      </c>
      <c r="F43" s="120" t="s">
        <v>58</v>
      </c>
      <c r="G43" s="120"/>
      <c r="H43" s="120"/>
      <c r="I43" s="120"/>
      <c r="J43" s="120"/>
      <c r="K43" s="121" t="s">
        <v>229</v>
      </c>
      <c r="L43" s="122" t="str">
        <f t="shared" si="0"/>
        <v>JSSA-90-10-C---C(Si)</v>
      </c>
      <c r="M43" s="136">
        <f>'CNL(Si)'!M43*Compos!$C$53*'C(Si)'!$E43</f>
        <v>0</v>
      </c>
      <c r="N43" s="136">
        <f>'CNL(Si)'!N43*Compos!$C$53*'C(Si)'!$E43</f>
        <v>2.1090663617617249</v>
      </c>
      <c r="O43" s="136">
        <f>'CNL(Si)'!O43*Compos!$C$53*'C(Si)'!$E43</f>
        <v>9.7017052641039321</v>
      </c>
      <c r="P43" s="136">
        <f>'CNL(Si)'!P43*Compos!$C$53*'C(Si)'!$E43</f>
        <v>14.341651259979729</v>
      </c>
      <c r="Q43" s="120"/>
      <c r="R43" s="136">
        <f>'CNL(Si)'!R43*Compos!$C$53*'C(Si)'!$E43</f>
        <v>20.6688503452649</v>
      </c>
      <c r="S43" s="136">
        <f>'CNL(Si)'!S43*Compos!$C$53*'C(Si)'!$E43</f>
        <v>30.370555609368836</v>
      </c>
      <c r="T43" s="120"/>
      <c r="U43" s="120"/>
      <c r="V43" s="120"/>
      <c r="W43" s="120"/>
    </row>
    <row r="44" spans="1:23" s="22" customFormat="1" x14ac:dyDescent="0.25">
      <c r="A44" s="120" t="s">
        <v>39</v>
      </c>
      <c r="B44" s="120" t="s">
        <v>15</v>
      </c>
      <c r="C44" s="120" t="s">
        <v>9</v>
      </c>
      <c r="D44" s="120">
        <v>90</v>
      </c>
      <c r="E44" s="120">
        <v>1100</v>
      </c>
      <c r="F44" s="120" t="s">
        <v>4</v>
      </c>
      <c r="G44" s="120"/>
      <c r="H44" s="120"/>
      <c r="I44" s="120"/>
      <c r="J44" s="120"/>
      <c r="K44" s="121" t="s">
        <v>229</v>
      </c>
      <c r="L44" s="122" t="str">
        <f t="shared" si="0"/>
        <v>JSSA-90-1100-A---C(Si)</v>
      </c>
      <c r="M44" s="120"/>
      <c r="N44" s="120"/>
      <c r="O44" s="120"/>
      <c r="P44" s="120"/>
      <c r="Q44" s="120"/>
      <c r="R44" s="136">
        <f>'CNL(Si)'!R44*Compos!$C$53*'C(Si)'!$E44</f>
        <v>78.879081929888514</v>
      </c>
      <c r="S44" s="136">
        <f>'CNL(Si)'!S44*Compos!$C$53*'C(Si)'!$E44</f>
        <v>97.43886591339168</v>
      </c>
      <c r="T44" s="120"/>
      <c r="U44" s="120"/>
      <c r="V44" s="136">
        <f>'CNL(Si)'!V44*Compos!$C$53*'C(Si)'!$E44</f>
        <v>83.519027925764306</v>
      </c>
      <c r="W44" s="120"/>
    </row>
    <row r="45" spans="1:23" s="22" customFormat="1" x14ac:dyDescent="0.25">
      <c r="A45" s="120" t="s">
        <v>39</v>
      </c>
      <c r="B45" s="120" t="s">
        <v>15</v>
      </c>
      <c r="C45" s="120" t="s">
        <v>9</v>
      </c>
      <c r="D45" s="120">
        <v>90</v>
      </c>
      <c r="E45" s="120">
        <v>4000</v>
      </c>
      <c r="F45" s="120" t="s">
        <v>4</v>
      </c>
      <c r="G45" s="120"/>
      <c r="H45" s="120"/>
      <c r="I45" s="120"/>
      <c r="J45" s="120"/>
      <c r="K45" s="121" t="s">
        <v>229</v>
      </c>
      <c r="L45" s="122" t="str">
        <f t="shared" si="0"/>
        <v>JSSA-90-4000-A---C(Si)</v>
      </c>
      <c r="M45" s="120"/>
      <c r="N45" s="120"/>
      <c r="O45" s="120"/>
      <c r="P45" s="120"/>
      <c r="Q45" s="120"/>
      <c r="R45" s="136">
        <f>'CNL(Si)'!R45*Compos!$C$53*'C(Si)'!$E45</f>
        <v>92.798919917515889</v>
      </c>
      <c r="S45" s="120"/>
      <c r="T45" s="120"/>
      <c r="U45" s="120"/>
      <c r="V45" s="120"/>
      <c r="W45" s="120"/>
    </row>
    <row r="46" spans="1:23" s="25" customFormat="1" x14ac:dyDescent="0.25">
      <c r="A46" s="8" t="s">
        <v>23</v>
      </c>
      <c r="B46" s="8" t="s">
        <v>27</v>
      </c>
      <c r="C46" s="8" t="s">
        <v>2</v>
      </c>
      <c r="D46" s="8">
        <v>90</v>
      </c>
      <c r="E46" s="8">
        <v>10</v>
      </c>
      <c r="F46" s="8" t="s">
        <v>4</v>
      </c>
      <c r="G46" s="8" t="s">
        <v>25</v>
      </c>
      <c r="H46" s="8">
        <v>40</v>
      </c>
      <c r="I46" s="8"/>
      <c r="J46" s="8"/>
      <c r="K46" s="116" t="s">
        <v>229</v>
      </c>
      <c r="L46" s="100" t="str">
        <f t="shared" si="0"/>
        <v>SON68-90-10-A-mgn40--C(Si)</v>
      </c>
      <c r="M46" s="8"/>
      <c r="N46" s="8">
        <v>1</v>
      </c>
      <c r="O46" s="8"/>
      <c r="P46" s="8">
        <v>23.5</v>
      </c>
      <c r="Q46" s="8"/>
      <c r="R46" s="8">
        <v>61</v>
      </c>
      <c r="S46" s="8">
        <v>59.5</v>
      </c>
      <c r="T46" s="8"/>
      <c r="U46" s="8"/>
      <c r="V46" s="8"/>
      <c r="W46" s="8"/>
    </row>
    <row r="47" spans="1:23" s="22" customFormat="1" x14ac:dyDescent="0.25">
      <c r="A47" s="129" t="s">
        <v>17</v>
      </c>
      <c r="B47" s="129" t="s">
        <v>18</v>
      </c>
      <c r="C47" s="129" t="s">
        <v>2</v>
      </c>
      <c r="D47" s="129">
        <v>90</v>
      </c>
      <c r="E47" s="129">
        <v>1200</v>
      </c>
      <c r="F47" s="129" t="s">
        <v>4</v>
      </c>
      <c r="G47" s="129"/>
      <c r="H47" s="129"/>
      <c r="I47" s="129"/>
      <c r="J47" s="129"/>
      <c r="K47" s="130" t="s">
        <v>229</v>
      </c>
      <c r="L47" s="131" t="str">
        <f t="shared" si="0"/>
        <v>SON68-90-1200-A---C(Si)</v>
      </c>
      <c r="M47" s="139"/>
      <c r="N47" s="139"/>
      <c r="O47" s="139"/>
      <c r="P47" s="138">
        <v>89.1</v>
      </c>
      <c r="Q47" s="140"/>
      <c r="R47" s="138">
        <v>96.3</v>
      </c>
      <c r="S47" s="139"/>
      <c r="T47" s="139"/>
      <c r="U47" s="139"/>
      <c r="V47" s="138">
        <v>104</v>
      </c>
      <c r="W47" s="138">
        <v>87.2</v>
      </c>
    </row>
    <row r="48" spans="1:23" s="22" customFormat="1" x14ac:dyDescent="0.25">
      <c r="A48" s="129" t="s">
        <v>17</v>
      </c>
      <c r="B48" s="129" t="s">
        <v>19</v>
      </c>
      <c r="C48" s="129" t="s">
        <v>2</v>
      </c>
      <c r="D48" s="129">
        <v>90</v>
      </c>
      <c r="E48" s="129">
        <v>1200</v>
      </c>
      <c r="F48" s="129" t="s">
        <v>4</v>
      </c>
      <c r="G48" s="129"/>
      <c r="H48" s="129"/>
      <c r="I48" s="129"/>
      <c r="J48" s="129"/>
      <c r="K48" s="130" t="s">
        <v>229</v>
      </c>
      <c r="L48" s="131" t="str">
        <f t="shared" si="0"/>
        <v>SON68-90-1200-A---C(Si)</v>
      </c>
      <c r="M48" s="139"/>
      <c r="N48" s="139"/>
      <c r="O48" s="139"/>
      <c r="P48" s="138">
        <v>87.3</v>
      </c>
      <c r="Q48" s="140"/>
      <c r="R48" s="138">
        <v>94.6</v>
      </c>
      <c r="S48" s="139"/>
      <c r="T48" s="139"/>
      <c r="U48" s="139"/>
      <c r="V48" s="138">
        <v>102</v>
      </c>
      <c r="W48" s="138">
        <v>85.2</v>
      </c>
    </row>
    <row r="49" spans="1:23" s="22" customFormat="1" x14ac:dyDescent="0.25">
      <c r="A49" s="129" t="s">
        <v>17</v>
      </c>
      <c r="B49" s="129" t="s">
        <v>20</v>
      </c>
      <c r="C49" s="129" t="s">
        <v>2</v>
      </c>
      <c r="D49" s="129">
        <v>90</v>
      </c>
      <c r="E49" s="129">
        <v>1200</v>
      </c>
      <c r="F49" s="129" t="s">
        <v>4</v>
      </c>
      <c r="G49" s="129"/>
      <c r="H49" s="129"/>
      <c r="I49" s="129"/>
      <c r="J49" s="129"/>
      <c r="K49" s="130" t="s">
        <v>229</v>
      </c>
      <c r="L49" s="131" t="str">
        <f t="shared" si="0"/>
        <v>SON68-90-1200-A---C(Si)</v>
      </c>
      <c r="M49" s="141"/>
      <c r="N49" s="141"/>
      <c r="O49" s="141"/>
      <c r="P49" s="138">
        <v>87.8</v>
      </c>
      <c r="Q49" s="140"/>
      <c r="R49" s="138">
        <v>96.4</v>
      </c>
      <c r="S49" s="139"/>
      <c r="T49" s="139"/>
      <c r="U49" s="139"/>
      <c r="V49" s="138">
        <v>103</v>
      </c>
      <c r="W49" s="138">
        <v>86.6</v>
      </c>
    </row>
    <row r="50" spans="1:23" s="22" customFormat="1" x14ac:dyDescent="0.25">
      <c r="A50" s="129" t="s">
        <v>17</v>
      </c>
      <c r="B50" s="129" t="s">
        <v>21</v>
      </c>
      <c r="C50" s="129" t="s">
        <v>2</v>
      </c>
      <c r="D50" s="129">
        <v>90</v>
      </c>
      <c r="E50" s="129">
        <v>1200</v>
      </c>
      <c r="F50" s="129" t="s">
        <v>4</v>
      </c>
      <c r="G50" s="139"/>
      <c r="H50" s="139"/>
      <c r="I50" s="139"/>
      <c r="J50" s="139"/>
      <c r="K50" s="130" t="s">
        <v>229</v>
      </c>
      <c r="L50" s="131" t="str">
        <f t="shared" si="0"/>
        <v>SON68-90-1200-A---C(Si)</v>
      </c>
      <c r="M50" s="139"/>
      <c r="N50" s="139"/>
      <c r="O50" s="139"/>
      <c r="P50" s="138">
        <v>86.3</v>
      </c>
      <c r="Q50" s="140"/>
      <c r="R50" s="138">
        <v>93.2</v>
      </c>
      <c r="S50" s="139"/>
      <c r="T50" s="139"/>
      <c r="U50" s="139"/>
      <c r="V50" s="138">
        <v>102</v>
      </c>
      <c r="W50" s="138">
        <v>86.4</v>
      </c>
    </row>
    <row r="51" spans="1:23" s="22" customFormat="1" x14ac:dyDescent="0.25">
      <c r="A51" s="129" t="s">
        <v>17</v>
      </c>
      <c r="B51" s="129" t="s">
        <v>22</v>
      </c>
      <c r="C51" s="129" t="s">
        <v>2</v>
      </c>
      <c r="D51" s="129">
        <v>90</v>
      </c>
      <c r="E51" s="129">
        <v>1200</v>
      </c>
      <c r="F51" s="129" t="s">
        <v>4</v>
      </c>
      <c r="G51" s="139"/>
      <c r="H51" s="139"/>
      <c r="I51" s="139"/>
      <c r="J51" s="139"/>
      <c r="K51" s="130" t="s">
        <v>229</v>
      </c>
      <c r="L51" s="131" t="str">
        <f t="shared" si="0"/>
        <v>SON68-90-1200-A---C(Si)</v>
      </c>
      <c r="M51" s="139"/>
      <c r="N51" s="139"/>
      <c r="O51" s="139"/>
      <c r="P51" s="138">
        <v>86.4</v>
      </c>
      <c r="Q51" s="140"/>
      <c r="R51" s="138">
        <v>93.3</v>
      </c>
      <c r="S51" s="139"/>
      <c r="T51" s="139"/>
      <c r="U51" s="139"/>
      <c r="V51" s="138">
        <v>101</v>
      </c>
      <c r="W51" s="138">
        <v>84.7</v>
      </c>
    </row>
    <row r="52" spans="1:23" s="25" customFormat="1" x14ac:dyDescent="0.25">
      <c r="A52" s="8" t="s">
        <v>23</v>
      </c>
      <c r="B52" s="8" t="s">
        <v>231</v>
      </c>
      <c r="C52" s="8" t="s">
        <v>2</v>
      </c>
      <c r="D52" s="8">
        <v>90</v>
      </c>
      <c r="E52" s="8">
        <v>10</v>
      </c>
      <c r="F52" s="8" t="s">
        <v>40</v>
      </c>
      <c r="G52" s="8" t="s">
        <v>25</v>
      </c>
      <c r="H52" s="8">
        <v>40</v>
      </c>
      <c r="I52" s="8"/>
      <c r="J52" s="8"/>
      <c r="K52" s="116" t="s">
        <v>229</v>
      </c>
      <c r="L52" s="100" t="str">
        <f t="shared" si="0"/>
        <v>SON68-90-10-A(pH9)-mgn40--C(Si)</v>
      </c>
      <c r="M52" s="8"/>
      <c r="N52" s="8">
        <v>5.5</v>
      </c>
      <c r="O52" s="8"/>
      <c r="P52" s="8">
        <v>15</v>
      </c>
      <c r="Q52" s="8"/>
      <c r="R52" s="8">
        <v>27</v>
      </c>
      <c r="S52" s="8">
        <v>31.5</v>
      </c>
      <c r="T52" s="8"/>
      <c r="U52" s="8"/>
      <c r="V52" s="8"/>
      <c r="W52" s="8"/>
    </row>
    <row r="53" spans="1:23" s="25" customFormat="1" x14ac:dyDescent="0.25">
      <c r="A53" s="8" t="s">
        <v>23</v>
      </c>
      <c r="B53" s="8" t="s">
        <v>231</v>
      </c>
      <c r="C53" s="8" t="s">
        <v>2</v>
      </c>
      <c r="D53" s="8">
        <v>90</v>
      </c>
      <c r="E53" s="8">
        <v>10</v>
      </c>
      <c r="F53" s="8" t="s">
        <v>40</v>
      </c>
      <c r="G53" s="8" t="s">
        <v>25</v>
      </c>
      <c r="H53" s="8">
        <v>4</v>
      </c>
      <c r="I53" s="8"/>
      <c r="J53" s="8"/>
      <c r="K53" s="116" t="s">
        <v>229</v>
      </c>
      <c r="L53" s="100" t="str">
        <f t="shared" si="0"/>
        <v>SON68-90-10-A(pH9)-mgn4--C(Si)</v>
      </c>
      <c r="N53" s="91">
        <v>12</v>
      </c>
      <c r="O53" s="91"/>
      <c r="P53" s="91">
        <v>20</v>
      </c>
      <c r="Q53" s="91"/>
      <c r="R53" s="91">
        <v>27.5</v>
      </c>
      <c r="S53" s="91">
        <v>25.5</v>
      </c>
      <c r="T53" s="91"/>
      <c r="U53" s="91"/>
      <c r="V53" s="91"/>
    </row>
    <row r="54" spans="1:23" s="25" customFormat="1" x14ac:dyDescent="0.25">
      <c r="A54" s="8" t="s">
        <v>23</v>
      </c>
      <c r="B54" s="8" t="s">
        <v>231</v>
      </c>
      <c r="C54" s="8" t="s">
        <v>2</v>
      </c>
      <c r="D54" s="8">
        <v>90</v>
      </c>
      <c r="E54" s="8">
        <v>10</v>
      </c>
      <c r="F54" s="8" t="s">
        <v>40</v>
      </c>
      <c r="G54" s="8" t="s">
        <v>26</v>
      </c>
      <c r="H54" s="8">
        <v>40</v>
      </c>
      <c r="I54" s="8"/>
      <c r="J54" s="8"/>
      <c r="K54" s="116" t="s">
        <v>229</v>
      </c>
      <c r="L54" s="100" t="str">
        <f t="shared" si="0"/>
        <v>SON68-90-10-A(pH9)-feoh40--C(Si)</v>
      </c>
      <c r="N54" s="15">
        <v>1</v>
      </c>
      <c r="O54" s="15"/>
      <c r="P54" s="15">
        <v>1</v>
      </c>
      <c r="Q54" s="15"/>
      <c r="R54" s="15">
        <v>4</v>
      </c>
      <c r="S54" s="15">
        <v>4</v>
      </c>
      <c r="T54" s="15"/>
      <c r="U54" s="15"/>
      <c r="V54" s="15"/>
    </row>
    <row r="55" spans="1:23" s="25" customFormat="1" x14ac:dyDescent="0.25">
      <c r="A55" s="8" t="s">
        <v>23</v>
      </c>
      <c r="B55" s="8" t="s">
        <v>231</v>
      </c>
      <c r="C55" s="8" t="s">
        <v>2</v>
      </c>
      <c r="D55" s="8">
        <v>90</v>
      </c>
      <c r="E55" s="8">
        <v>10</v>
      </c>
      <c r="F55" s="8" t="s">
        <v>40</v>
      </c>
      <c r="G55" s="8" t="s">
        <v>26</v>
      </c>
      <c r="H55" s="8">
        <v>4</v>
      </c>
      <c r="I55" s="8"/>
      <c r="J55" s="8"/>
      <c r="K55" s="116" t="s">
        <v>229</v>
      </c>
      <c r="L55" s="100" t="str">
        <f t="shared" si="0"/>
        <v>SON68-90-10-A(pH9)-feoh4--C(Si)</v>
      </c>
      <c r="N55" s="15">
        <v>2</v>
      </c>
      <c r="O55" s="15"/>
      <c r="P55" s="15">
        <v>3.5</v>
      </c>
      <c r="Q55" s="15"/>
      <c r="R55" s="15">
        <v>11</v>
      </c>
      <c r="S55" s="15">
        <v>14</v>
      </c>
      <c r="T55" s="15"/>
      <c r="U55" s="15"/>
      <c r="V55" s="15"/>
    </row>
    <row r="56" spans="1:23" s="126" customFormat="1" x14ac:dyDescent="0.25">
      <c r="A56" s="125" t="s">
        <v>39</v>
      </c>
      <c r="B56" s="125" t="s">
        <v>106</v>
      </c>
      <c r="C56" s="125" t="s">
        <v>73</v>
      </c>
      <c r="D56" s="125">
        <v>110</v>
      </c>
      <c r="E56" s="125">
        <v>10</v>
      </c>
      <c r="F56" s="125" t="s">
        <v>4</v>
      </c>
      <c r="J56" s="126" t="s">
        <v>64</v>
      </c>
      <c r="K56" s="67" t="s">
        <v>229</v>
      </c>
      <c r="L56" s="127" t="str">
        <f>CONCATENATE(C56,"-",D56,"-",E56,"-",F56,"-",G56,H56,"-",I56,J56,"-",K56)</f>
        <v>MW-110-10-A--EIR-C(Si)</v>
      </c>
      <c r="N56" s="142">
        <f>'CNL(Si)'!N56*Compos!$F$53*'C(Si)'!$E56</f>
        <v>39.951662663957144</v>
      </c>
      <c r="O56" s="128"/>
      <c r="P56" s="142">
        <f>'CNL(Si)'!P56*Compos!$F$53*'C(Si)'!$E56</f>
        <v>48.049972663407914</v>
      </c>
      <c r="Q56" s="128"/>
      <c r="R56" s="128"/>
      <c r="S56" s="128"/>
      <c r="T56" s="128"/>
      <c r="U56" s="128"/>
      <c r="V56" s="128"/>
    </row>
    <row r="57" spans="1:23" s="126" customFormat="1" x14ac:dyDescent="0.25">
      <c r="A57" s="125" t="s">
        <v>39</v>
      </c>
      <c r="B57" s="125" t="s">
        <v>106</v>
      </c>
      <c r="C57" s="125" t="s">
        <v>73</v>
      </c>
      <c r="D57" s="125">
        <v>110</v>
      </c>
      <c r="E57" s="125">
        <v>10</v>
      </c>
      <c r="F57" s="125" t="s">
        <v>4</v>
      </c>
      <c r="J57" s="126" t="s">
        <v>104</v>
      </c>
      <c r="K57" s="67" t="s">
        <v>229</v>
      </c>
      <c r="L57" s="127" t="str">
        <f>CONCATENATE(C57,"-",D57,"-",E57,"-",F57,"-",G57,H57,"-",I57,J57,"-",K57)</f>
        <v>MW-110-10-A--BNFL-C(Si)</v>
      </c>
      <c r="N57" s="142">
        <f>'CNL(Si)'!N57*Compos!$F$53*'C(Si)'!$E57</f>
        <v>34.164070451016329</v>
      </c>
      <c r="O57" s="128"/>
      <c r="P57" s="142">
        <f>'CNL(Si)'!P57*Compos!$F$53*'C(Si)'!$E57</f>
        <v>42.975031730418756</v>
      </c>
      <c r="Q57" s="128"/>
      <c r="R57" s="128"/>
      <c r="S57" s="128"/>
      <c r="T57" s="128"/>
      <c r="U57" s="128"/>
      <c r="V57" s="128"/>
    </row>
    <row r="58" spans="1:23" s="126" customFormat="1" x14ac:dyDescent="0.25">
      <c r="A58" s="125" t="s">
        <v>39</v>
      </c>
      <c r="B58" s="125" t="s">
        <v>105</v>
      </c>
      <c r="C58" s="125" t="s">
        <v>73</v>
      </c>
      <c r="D58" s="125">
        <v>90</v>
      </c>
      <c r="E58" s="125">
        <v>10</v>
      </c>
      <c r="F58" s="125" t="s">
        <v>4</v>
      </c>
      <c r="J58" s="126" t="s">
        <v>64</v>
      </c>
      <c r="K58" s="67" t="s">
        <v>229</v>
      </c>
      <c r="L58" s="127" t="str">
        <f t="shared" si="0"/>
        <v>MW-90-10-A--EIR-C(Si)</v>
      </c>
      <c r="N58" s="142">
        <f>'CNL(Si)'!N58*Compos!$F$53*'C(Si)'!$E58</f>
        <v>14.253025599033357</v>
      </c>
      <c r="O58" s="128"/>
      <c r="P58" s="142">
        <f>'CNL(Si)'!P58*Compos!$F$53*'C(Si)'!$E58</f>
        <v>34.768744264308651</v>
      </c>
      <c r="Q58" s="128"/>
      <c r="R58" s="142">
        <f>'CNL(Si)'!R58*Compos!$F$53*'C(Si)'!$E58</f>
        <v>57.120079862792778</v>
      </c>
      <c r="S58" s="142">
        <f>'CNL(Si)'!S58*Compos!$F$53*'C(Si)'!$E58</f>
        <v>55.932327729539999</v>
      </c>
      <c r="T58" s="128"/>
      <c r="U58" s="128"/>
      <c r="V58" s="128"/>
    </row>
    <row r="59" spans="1:23" s="126" customFormat="1" x14ac:dyDescent="0.25">
      <c r="A59" s="125" t="s">
        <v>39</v>
      </c>
      <c r="B59" s="125" t="s">
        <v>105</v>
      </c>
      <c r="C59" s="125" t="s">
        <v>73</v>
      </c>
      <c r="D59" s="125">
        <v>90</v>
      </c>
      <c r="E59" s="125">
        <v>10</v>
      </c>
      <c r="F59" s="125" t="s">
        <v>4</v>
      </c>
      <c r="J59" s="126" t="s">
        <v>104</v>
      </c>
      <c r="K59" s="67" t="s">
        <v>229</v>
      </c>
      <c r="L59" s="127" t="str">
        <f t="shared" si="0"/>
        <v>MW-90-10-A--BNFL-C(Si)</v>
      </c>
      <c r="N59" s="142">
        <f>'CNL(Si)'!N59*Compos!$F$53*'C(Si)'!$E59</f>
        <v>10.635780465945349</v>
      </c>
      <c r="O59" s="128"/>
      <c r="P59" s="142">
        <f>'CNL(Si)'!P59*Compos!$F$53*'C(Si)'!$E59</f>
        <v>34.844328490970192</v>
      </c>
      <c r="Q59" s="128"/>
      <c r="R59" s="142">
        <f>'CNL(Si)'!R59*Compos!$F$53*'C(Si)'!$E59</f>
        <v>47.294130396792511</v>
      </c>
      <c r="S59" s="128"/>
      <c r="T59" s="128"/>
      <c r="U59" s="128"/>
      <c r="V59" s="128"/>
    </row>
    <row r="60" spans="1:23" s="126" customFormat="1" x14ac:dyDescent="0.25">
      <c r="A60" s="125" t="s">
        <v>39</v>
      </c>
      <c r="B60" s="125" t="s">
        <v>103</v>
      </c>
      <c r="C60" s="125" t="s">
        <v>73</v>
      </c>
      <c r="D60" s="125">
        <v>70</v>
      </c>
      <c r="E60" s="125">
        <v>10</v>
      </c>
      <c r="F60" s="125" t="s">
        <v>4</v>
      </c>
      <c r="J60" s="126" t="s">
        <v>64</v>
      </c>
      <c r="K60" s="67" t="s">
        <v>229</v>
      </c>
      <c r="L60" s="127" t="str">
        <f t="shared" si="0"/>
        <v>MW-70-10-A--EIR-C(Si)</v>
      </c>
      <c r="N60" s="128"/>
      <c r="O60" s="128"/>
      <c r="P60" s="142">
        <f>'CNL(Si)'!P60*Compos!$F$53*'C(Si)'!$E60</f>
        <v>10.614184972613479</v>
      </c>
      <c r="Q60" s="128"/>
      <c r="R60" s="142">
        <f>'CNL(Si)'!R60*Compos!$F$53*'C(Si)'!$E60</f>
        <v>4.3406941597056132</v>
      </c>
      <c r="S60" s="128"/>
      <c r="T60" s="128"/>
      <c r="U60" s="128"/>
      <c r="V60" s="128"/>
    </row>
    <row r="61" spans="1:23" s="126" customFormat="1" x14ac:dyDescent="0.25">
      <c r="A61" s="125" t="s">
        <v>39</v>
      </c>
      <c r="B61" s="125" t="s">
        <v>103</v>
      </c>
      <c r="C61" s="125" t="s">
        <v>73</v>
      </c>
      <c r="D61" s="125">
        <v>70</v>
      </c>
      <c r="E61" s="125">
        <v>10</v>
      </c>
      <c r="F61" s="125" t="s">
        <v>4</v>
      </c>
      <c r="J61" s="126" t="s">
        <v>104</v>
      </c>
      <c r="K61" s="67" t="s">
        <v>229</v>
      </c>
      <c r="L61" s="127" t="str">
        <f t="shared" si="0"/>
        <v>MW-70-10-A--BNFL-C(Si)</v>
      </c>
      <c r="N61" s="128"/>
      <c r="O61" s="128"/>
      <c r="P61" s="142">
        <f>'CNL(Si)'!P61*Compos!$F$53*'C(Si)'!$E61</f>
        <v>11.348431745897017</v>
      </c>
      <c r="Q61" s="128"/>
      <c r="R61" s="128"/>
      <c r="S61" s="128"/>
      <c r="T61" s="128"/>
      <c r="U61" s="128"/>
      <c r="V61" s="128"/>
    </row>
    <row r="62" spans="1:23" s="126" customFormat="1" x14ac:dyDescent="0.25">
      <c r="A62" s="125" t="s">
        <v>39</v>
      </c>
      <c r="B62" s="125" t="s">
        <v>108</v>
      </c>
      <c r="C62" s="125" t="s">
        <v>73</v>
      </c>
      <c r="D62" s="125">
        <v>110</v>
      </c>
      <c r="E62" s="125">
        <v>1320</v>
      </c>
      <c r="F62" s="125" t="s">
        <v>4</v>
      </c>
      <c r="K62" s="67" t="s">
        <v>229</v>
      </c>
      <c r="L62" s="127" t="str">
        <f t="shared" si="0"/>
        <v>MW-110-1320-A---C(Si)</v>
      </c>
      <c r="N62" s="142">
        <f>'CNL(Si)'!N62*Compos!$F$53*'C(Si)'!$E62</f>
        <v>155.35797902946362</v>
      </c>
      <c r="O62" s="128"/>
      <c r="P62" s="142">
        <f>'CNL(Si)'!P62*Compos!$F$53*'C(Si)'!$E62</f>
        <v>138.25434831062358</v>
      </c>
      <c r="Q62" s="128"/>
      <c r="R62" s="128"/>
      <c r="S62" s="128"/>
      <c r="T62" s="128"/>
      <c r="U62" s="128"/>
      <c r="V62" s="128"/>
    </row>
    <row r="63" spans="1:23" s="126" customFormat="1" x14ac:dyDescent="0.25">
      <c r="A63" s="125" t="s">
        <v>39</v>
      </c>
      <c r="B63" s="125" t="s">
        <v>107</v>
      </c>
      <c r="C63" s="125" t="s">
        <v>73</v>
      </c>
      <c r="D63" s="125">
        <v>90</v>
      </c>
      <c r="E63" s="125">
        <v>1320</v>
      </c>
      <c r="F63" s="125" t="s">
        <v>4</v>
      </c>
      <c r="J63" s="126" t="s">
        <v>64</v>
      </c>
      <c r="K63" s="67" t="s">
        <v>229</v>
      </c>
      <c r="L63" s="127" t="str">
        <f t="shared" si="0"/>
        <v>MW-90-1320-A--EIR-C(Si)</v>
      </c>
      <c r="N63" s="142">
        <f>'CNL(Si)'!N63*Compos!$F$53*'C(Si)'!$E63</f>
        <v>105.47238943284687</v>
      </c>
      <c r="O63" s="128"/>
      <c r="P63" s="142">
        <f>'CNL(Si)'!P63*Compos!$F$53*'C(Si)'!$E63</f>
        <v>105.47238943284687</v>
      </c>
      <c r="R63" s="142">
        <f>'CNL(Si)'!R63*Compos!$F$53*'C(Si)'!$E63</f>
        <v>108.32299455265353</v>
      </c>
      <c r="S63" s="142">
        <f>'CNL(Si)'!S63*Compos!$F$53*'C(Si)'!$E63</f>
        <v>105.47238943284687</v>
      </c>
      <c r="T63" s="128"/>
      <c r="U63" s="128"/>
      <c r="V63" s="128"/>
    </row>
    <row r="64" spans="1:23" s="126" customFormat="1" x14ac:dyDescent="0.25">
      <c r="A64" s="125" t="s">
        <v>39</v>
      </c>
      <c r="B64" s="125" t="s">
        <v>107</v>
      </c>
      <c r="C64" s="125" t="s">
        <v>73</v>
      </c>
      <c r="D64" s="125">
        <v>90</v>
      </c>
      <c r="E64" s="125">
        <v>1320</v>
      </c>
      <c r="F64" s="125" t="s">
        <v>4</v>
      </c>
      <c r="J64" s="126" t="s">
        <v>104</v>
      </c>
      <c r="K64" s="67" t="s">
        <v>229</v>
      </c>
      <c r="L64" s="127" t="str">
        <f t="shared" si="0"/>
        <v>MW-90-1320-A--BNFL-C(Si)</v>
      </c>
      <c r="N64" s="142">
        <f>'CNL(Si)'!N64*Compos!$F$53*'C(Si)'!$E64</f>
        <v>128.27723039130024</v>
      </c>
      <c r="O64" s="128"/>
      <c r="P64" s="142">
        <f>'CNL(Si)'!P64*Compos!$F$53*'C(Si)'!$E64</f>
        <v>142.53025599033359</v>
      </c>
      <c r="Q64" s="142">
        <f>'CNL(Si)'!Q64*Compos!$F$53*'C(Si)'!$E64</f>
        <v>124.00132271159022</v>
      </c>
      <c r="R64" s="142">
        <f>'CNL(Si)'!R64*Compos!$F$53*'C(Si)'!$E64</f>
        <v>128.27723039130024</v>
      </c>
      <c r="S64" s="128"/>
      <c r="T64" s="128"/>
      <c r="U64" s="128"/>
      <c r="V64" s="128"/>
    </row>
    <row r="65" spans="1:23" s="126" customFormat="1" x14ac:dyDescent="0.25">
      <c r="A65" s="125" t="s">
        <v>39</v>
      </c>
      <c r="B65" s="125" t="s">
        <v>106</v>
      </c>
      <c r="C65" s="125" t="s">
        <v>73</v>
      </c>
      <c r="D65" s="125">
        <v>70</v>
      </c>
      <c r="E65" s="125">
        <v>1320</v>
      </c>
      <c r="F65" s="125" t="s">
        <v>4</v>
      </c>
      <c r="K65" s="67" t="s">
        <v>229</v>
      </c>
      <c r="L65" s="127" t="str">
        <f t="shared" si="0"/>
        <v>MW-70-1320-A---C(Si)</v>
      </c>
      <c r="N65" s="128"/>
      <c r="O65" s="128"/>
      <c r="P65" s="142">
        <f>'CNL(Si)'!P65*Compos!$F$53*'C(Si)'!$E65</f>
        <v>106.8976919927502</v>
      </c>
      <c r="Q65" s="128"/>
      <c r="R65" s="142">
        <f>'CNL(Si)'!R65*Compos!$F$53*'C(Si)'!$E65</f>
        <v>58.437404956036772</v>
      </c>
      <c r="S65" s="128"/>
      <c r="T65" s="128"/>
      <c r="U65" s="128"/>
      <c r="V65" s="128"/>
    </row>
    <row r="66" spans="1:23" s="126" customFormat="1" x14ac:dyDescent="0.25">
      <c r="A66" s="125" t="s">
        <v>17</v>
      </c>
      <c r="B66" s="125" t="s">
        <v>124</v>
      </c>
      <c r="C66" s="125" t="s">
        <v>73</v>
      </c>
      <c r="D66" s="125">
        <v>90</v>
      </c>
      <c r="E66" s="125">
        <v>1200</v>
      </c>
      <c r="F66" s="125" t="s">
        <v>4</v>
      </c>
      <c r="K66" s="67" t="s">
        <v>229</v>
      </c>
      <c r="L66" s="127" t="str">
        <f t="shared" si="0"/>
        <v>MW-90-1200-A---C(Si)</v>
      </c>
      <c r="N66" s="128"/>
      <c r="O66" s="128"/>
      <c r="P66" s="142">
        <v>159</v>
      </c>
      <c r="R66" s="142">
        <v>142</v>
      </c>
      <c r="U66" s="128"/>
      <c r="V66" s="142">
        <v>157</v>
      </c>
      <c r="W66" s="142">
        <v>132</v>
      </c>
    </row>
    <row r="67" spans="1:23" s="126" customFormat="1" x14ac:dyDescent="0.25">
      <c r="A67" s="125" t="s">
        <v>17</v>
      </c>
      <c r="B67" s="125" t="s">
        <v>125</v>
      </c>
      <c r="C67" s="125" t="s">
        <v>73</v>
      </c>
      <c r="D67" s="125">
        <v>90</v>
      </c>
      <c r="E67" s="125">
        <v>1200</v>
      </c>
      <c r="F67" s="125" t="s">
        <v>4</v>
      </c>
      <c r="K67" s="67" t="s">
        <v>229</v>
      </c>
      <c r="L67" s="127" t="str">
        <f t="shared" si="0"/>
        <v>MW-90-1200-A---C(Si)</v>
      </c>
      <c r="N67" s="128"/>
      <c r="O67" s="128"/>
      <c r="P67" s="142">
        <v>156</v>
      </c>
      <c r="R67" s="142">
        <v>144</v>
      </c>
      <c r="U67" s="128"/>
      <c r="V67" s="142">
        <v>158</v>
      </c>
      <c r="W67" s="142">
        <v>135</v>
      </c>
    </row>
    <row r="68" spans="1:23" s="22" customFormat="1" x14ac:dyDescent="0.25">
      <c r="A68" s="125" t="s">
        <v>17</v>
      </c>
      <c r="B68" s="125" t="s">
        <v>126</v>
      </c>
      <c r="C68" s="125" t="s">
        <v>73</v>
      </c>
      <c r="D68" s="125">
        <v>90</v>
      </c>
      <c r="E68" s="125">
        <v>1200</v>
      </c>
      <c r="F68" s="125" t="s">
        <v>4</v>
      </c>
      <c r="G68" s="3"/>
      <c r="H68" s="3"/>
      <c r="I68" s="3"/>
      <c r="J68" s="3"/>
      <c r="K68" s="67" t="s">
        <v>229</v>
      </c>
      <c r="L68" s="127" t="str">
        <f t="shared" si="0"/>
        <v>MW-90-1200-A---C(Si)</v>
      </c>
      <c r="M68" s="3"/>
      <c r="N68" s="3"/>
      <c r="O68" s="3"/>
      <c r="P68" s="142">
        <v>149</v>
      </c>
      <c r="Q68" s="139"/>
      <c r="R68" s="142">
        <v>142</v>
      </c>
      <c r="S68" s="129"/>
      <c r="T68" s="129"/>
      <c r="U68" s="3"/>
      <c r="V68" s="142">
        <v>154</v>
      </c>
      <c r="W68" s="142">
        <v>130</v>
      </c>
    </row>
    <row r="69" spans="1:23" s="22" customFormat="1" x14ac:dyDescent="0.25">
      <c r="A69" s="125" t="s">
        <v>17</v>
      </c>
      <c r="B69" s="125" t="s">
        <v>127</v>
      </c>
      <c r="C69" s="125" t="s">
        <v>73</v>
      </c>
      <c r="D69" s="125">
        <v>90</v>
      </c>
      <c r="E69" s="125">
        <v>1200</v>
      </c>
      <c r="F69" s="125" t="s">
        <v>4</v>
      </c>
      <c r="K69" s="67" t="s">
        <v>229</v>
      </c>
      <c r="L69" s="127" t="str">
        <f t="shared" si="0"/>
        <v>MW-90-1200-A---C(Si)</v>
      </c>
      <c r="P69" s="142">
        <v>87.9</v>
      </c>
      <c r="Q69" s="139"/>
      <c r="R69" s="142">
        <v>136</v>
      </c>
      <c r="S69" s="129"/>
      <c r="T69" s="129"/>
      <c r="V69" s="142">
        <v>151</v>
      </c>
      <c r="W69" s="142">
        <v>127</v>
      </c>
    </row>
    <row r="70" spans="1:23" s="22" customFormat="1" x14ac:dyDescent="0.25">
      <c r="A70" s="125" t="s">
        <v>17</v>
      </c>
      <c r="B70" s="125" t="s">
        <v>128</v>
      </c>
      <c r="C70" s="125" t="s">
        <v>73</v>
      </c>
      <c r="D70" s="125">
        <v>90</v>
      </c>
      <c r="E70" s="125">
        <v>1200</v>
      </c>
      <c r="F70" s="125" t="s">
        <v>4</v>
      </c>
      <c r="K70" s="67" t="s">
        <v>229</v>
      </c>
      <c r="L70" s="127" t="str">
        <f t="shared" si="0"/>
        <v>MW-90-1200-A---C(Si)</v>
      </c>
      <c r="P70" s="142">
        <v>156</v>
      </c>
      <c r="Q70" s="139"/>
      <c r="R70" s="142">
        <v>145</v>
      </c>
      <c r="S70" s="129"/>
      <c r="T70" s="129"/>
      <c r="V70" s="142">
        <v>158</v>
      </c>
      <c r="W70" s="142">
        <v>130</v>
      </c>
    </row>
    <row r="71" spans="1:23" x14ac:dyDescent="0.25">
      <c r="B71" s="1"/>
      <c r="C71"/>
      <c r="D71"/>
      <c r="E71"/>
      <c r="F71"/>
      <c r="G71"/>
      <c r="H71"/>
      <c r="I71"/>
      <c r="J71"/>
      <c r="K71"/>
      <c r="L71" s="102"/>
      <c r="M71"/>
      <c r="N71"/>
      <c r="O71"/>
      <c r="P71"/>
      <c r="Q71"/>
      <c r="R71"/>
      <c r="S71"/>
      <c r="T71"/>
      <c r="U71"/>
    </row>
    <row r="72" spans="1:23" x14ac:dyDescent="0.25">
      <c r="B72" s="1"/>
      <c r="C72"/>
      <c r="D72"/>
      <c r="E72"/>
      <c r="F72"/>
      <c r="G72"/>
      <c r="H72"/>
      <c r="I72"/>
      <c r="J72"/>
      <c r="K72"/>
      <c r="L72" s="102"/>
      <c r="M72"/>
      <c r="N72"/>
      <c r="O72"/>
      <c r="P72"/>
      <c r="Q72"/>
      <c r="R72"/>
      <c r="S72"/>
      <c r="T72"/>
      <c r="U72"/>
    </row>
    <row r="73" spans="1:23" x14ac:dyDescent="0.25">
      <c r="B73" s="1"/>
      <c r="C73"/>
      <c r="D73"/>
      <c r="E73"/>
      <c r="F73"/>
      <c r="G73"/>
      <c r="H73"/>
      <c r="I73"/>
      <c r="J73"/>
      <c r="K73"/>
      <c r="L73" s="102"/>
      <c r="M73"/>
      <c r="N73"/>
      <c r="O73"/>
      <c r="P73"/>
      <c r="Q73"/>
      <c r="R73"/>
      <c r="S73"/>
      <c r="T73"/>
      <c r="U73"/>
    </row>
    <row r="74" spans="1:23" x14ac:dyDescent="0.25">
      <c r="B74" s="1"/>
      <c r="C74"/>
      <c r="D74"/>
      <c r="E74"/>
      <c r="F74"/>
      <c r="G74"/>
      <c r="H74"/>
      <c r="I74"/>
      <c r="J74"/>
      <c r="K74"/>
      <c r="L74" s="102"/>
      <c r="M74"/>
      <c r="N74"/>
      <c r="O74"/>
      <c r="P74"/>
      <c r="Q74"/>
      <c r="R74"/>
      <c r="S74"/>
      <c r="T74"/>
      <c r="U74"/>
    </row>
    <row r="75" spans="1:23" x14ac:dyDescent="0.25">
      <c r="B75" s="1"/>
      <c r="C75"/>
      <c r="D75"/>
      <c r="E75"/>
      <c r="F75"/>
      <c r="G75"/>
      <c r="H75"/>
      <c r="I75"/>
      <c r="J75"/>
      <c r="K75"/>
      <c r="L75" s="102"/>
      <c r="M75"/>
      <c r="N75"/>
      <c r="O75"/>
      <c r="P75"/>
      <c r="Q75"/>
      <c r="R75"/>
      <c r="S75"/>
      <c r="T75"/>
      <c r="U75"/>
    </row>
    <row r="76" spans="1:23" x14ac:dyDescent="0.25">
      <c r="B76" s="1"/>
      <c r="C76"/>
      <c r="D76"/>
      <c r="E76"/>
      <c r="F76"/>
      <c r="G76"/>
      <c r="H76"/>
      <c r="I76"/>
      <c r="J76"/>
      <c r="K76"/>
      <c r="L76" s="102"/>
      <c r="M76"/>
      <c r="N76"/>
      <c r="O76"/>
      <c r="P76"/>
      <c r="Q76"/>
      <c r="R76"/>
      <c r="S76"/>
      <c r="T76"/>
      <c r="U76"/>
    </row>
    <row r="77" spans="1:23" x14ac:dyDescent="0.25">
      <c r="B77" s="1"/>
      <c r="C77"/>
      <c r="D77"/>
      <c r="E77"/>
      <c r="F77"/>
      <c r="G77"/>
      <c r="H77"/>
      <c r="I77"/>
      <c r="J77"/>
      <c r="K77"/>
      <c r="L77" s="102"/>
      <c r="M77"/>
      <c r="N77"/>
      <c r="O77"/>
      <c r="P77"/>
      <c r="Q77"/>
      <c r="R77"/>
      <c r="S77"/>
      <c r="T77"/>
      <c r="U77"/>
    </row>
    <row r="78" spans="1:23" x14ac:dyDescent="0.25">
      <c r="B78" s="1"/>
      <c r="C78"/>
      <c r="D78"/>
      <c r="E78"/>
      <c r="F78"/>
      <c r="G78"/>
      <c r="H78"/>
      <c r="I78"/>
      <c r="J78"/>
      <c r="K78"/>
      <c r="L78" s="102"/>
      <c r="M78"/>
      <c r="N78"/>
      <c r="O78"/>
      <c r="P78"/>
      <c r="Q78"/>
      <c r="R78"/>
      <c r="S78"/>
      <c r="T78"/>
      <c r="U78"/>
    </row>
    <row r="79" spans="1:23" x14ac:dyDescent="0.25">
      <c r="B79" s="1"/>
      <c r="C79"/>
      <c r="D79"/>
      <c r="E79"/>
      <c r="F79"/>
      <c r="G79"/>
      <c r="H79"/>
      <c r="I79"/>
      <c r="J79"/>
      <c r="K79"/>
      <c r="L79" s="102"/>
      <c r="M79"/>
      <c r="N79"/>
      <c r="O79"/>
      <c r="P79"/>
      <c r="Q79"/>
      <c r="R79"/>
      <c r="S79"/>
      <c r="T79"/>
      <c r="U79"/>
    </row>
    <row r="80" spans="1:23" x14ac:dyDescent="0.25">
      <c r="B80" s="1"/>
      <c r="C80"/>
      <c r="D80" s="3"/>
      <c r="E80" s="6"/>
      <c r="F80"/>
      <c r="G80"/>
      <c r="H80"/>
      <c r="I80"/>
      <c r="J80"/>
      <c r="K80"/>
      <c r="L80" s="102"/>
      <c r="M80"/>
      <c r="N80"/>
      <c r="O80"/>
      <c r="P80"/>
      <c r="Q80"/>
      <c r="R80"/>
      <c r="S80"/>
      <c r="T80"/>
      <c r="U80"/>
    </row>
    <row r="81" spans="2:12" customFormat="1" x14ac:dyDescent="0.25">
      <c r="B81" s="1"/>
      <c r="D81" s="3"/>
      <c r="E81" s="6"/>
      <c r="L81" s="102"/>
    </row>
    <row r="82" spans="2:12" customFormat="1" x14ac:dyDescent="0.25">
      <c r="B82" s="1"/>
      <c r="D82" s="3"/>
      <c r="E82" s="6"/>
      <c r="L82" s="102"/>
    </row>
    <row r="83" spans="2:12" customFormat="1" x14ac:dyDescent="0.25">
      <c r="B83" s="1"/>
      <c r="D83" s="3"/>
      <c r="E83" s="6"/>
      <c r="L83" s="102"/>
    </row>
    <row r="84" spans="2:12" customFormat="1" x14ac:dyDescent="0.25">
      <c r="B84" s="1"/>
      <c r="D84" s="3"/>
      <c r="E84" s="6"/>
      <c r="L84" s="102"/>
    </row>
    <row r="85" spans="2:12" customFormat="1" x14ac:dyDescent="0.25">
      <c r="B85" s="1"/>
      <c r="D85" s="3"/>
      <c r="E85" s="6"/>
      <c r="L85" s="102"/>
    </row>
    <row r="86" spans="2:12" customFormat="1" x14ac:dyDescent="0.25">
      <c r="B86" s="1"/>
      <c r="D86" s="3"/>
      <c r="E86" s="6"/>
      <c r="L86" s="102"/>
    </row>
    <row r="87" spans="2:12" customFormat="1" x14ac:dyDescent="0.25">
      <c r="B87" s="1"/>
      <c r="L87" s="102"/>
    </row>
    <row r="88" spans="2:12" customFormat="1" x14ac:dyDescent="0.25">
      <c r="B88" s="1"/>
      <c r="L88" s="102"/>
    </row>
    <row r="89" spans="2:12" customFormat="1" x14ac:dyDescent="0.25">
      <c r="B89" s="1"/>
      <c r="L89" s="102"/>
    </row>
    <row r="90" spans="2:12" customFormat="1" x14ac:dyDescent="0.25">
      <c r="B90" s="1"/>
      <c r="L90" s="102"/>
    </row>
    <row r="91" spans="2:12" customFormat="1" x14ac:dyDescent="0.25">
      <c r="B91" s="1"/>
      <c r="L91" s="102"/>
    </row>
    <row r="92" spans="2:12" customFormat="1" x14ac:dyDescent="0.25">
      <c r="B92" s="1"/>
      <c r="L92" s="102"/>
    </row>
    <row r="93" spans="2:12" customFormat="1" x14ac:dyDescent="0.25">
      <c r="B93" s="1"/>
      <c r="L93" s="102"/>
    </row>
    <row r="94" spans="2:12" customFormat="1" x14ac:dyDescent="0.25">
      <c r="B94" s="1"/>
      <c r="L94" s="102"/>
    </row>
    <row r="95" spans="2:12" customFormat="1" x14ac:dyDescent="0.25">
      <c r="B95" s="1"/>
      <c r="L95" s="102"/>
    </row>
    <row r="96" spans="2:12" customFormat="1" x14ac:dyDescent="0.25">
      <c r="B96" s="1"/>
      <c r="L96" s="102"/>
    </row>
    <row r="97" spans="2:12" customFormat="1" x14ac:dyDescent="0.25">
      <c r="B97" s="1"/>
      <c r="L97" s="102"/>
    </row>
    <row r="98" spans="2:12" customFormat="1" x14ac:dyDescent="0.25">
      <c r="B98" s="1"/>
      <c r="L98" s="102"/>
    </row>
    <row r="99" spans="2:12" customFormat="1" x14ac:dyDescent="0.25">
      <c r="B99" s="1"/>
      <c r="L99" s="102"/>
    </row>
    <row r="100" spans="2:12" customFormat="1" x14ac:dyDescent="0.25">
      <c r="B100" s="1"/>
      <c r="L100" s="102"/>
    </row>
    <row r="101" spans="2:12" customFormat="1" x14ac:dyDescent="0.25">
      <c r="B101" s="1"/>
      <c r="L101" s="102"/>
    </row>
    <row r="102" spans="2:12" customFormat="1" x14ac:dyDescent="0.25">
      <c r="B102" s="1"/>
      <c r="L102" s="102"/>
    </row>
    <row r="103" spans="2:12" customFormat="1" x14ac:dyDescent="0.25">
      <c r="B103" s="1"/>
      <c r="L103" s="102"/>
    </row>
    <row r="104" spans="2:12" customFormat="1" x14ac:dyDescent="0.25">
      <c r="B104" s="1"/>
      <c r="L104" s="102"/>
    </row>
    <row r="105" spans="2:12" customFormat="1" x14ac:dyDescent="0.25">
      <c r="B105" s="1"/>
      <c r="L105" s="102"/>
    </row>
    <row r="106" spans="2:12" customFormat="1" x14ac:dyDescent="0.25">
      <c r="B106" s="1"/>
      <c r="L106" s="102"/>
    </row>
    <row r="107" spans="2:12" customFormat="1" x14ac:dyDescent="0.25">
      <c r="B107" s="1"/>
      <c r="L107" s="102"/>
    </row>
    <row r="108" spans="2:12" customFormat="1" x14ac:dyDescent="0.25">
      <c r="B108" s="1"/>
      <c r="L108" s="102"/>
    </row>
    <row r="109" spans="2:12" customFormat="1" x14ac:dyDescent="0.25">
      <c r="B109" s="1"/>
      <c r="L109" s="102"/>
    </row>
    <row r="110" spans="2:12" customFormat="1" x14ac:dyDescent="0.25">
      <c r="B110" s="1"/>
      <c r="L110" s="102"/>
    </row>
    <row r="111" spans="2:12" customFormat="1" x14ac:dyDescent="0.25">
      <c r="B111" s="1"/>
      <c r="L111" s="102"/>
    </row>
    <row r="112" spans="2:12" customFormat="1" x14ac:dyDescent="0.25">
      <c r="B112" s="1"/>
      <c r="L112" s="102"/>
    </row>
    <row r="113" spans="2:12" customFormat="1" x14ac:dyDescent="0.25">
      <c r="B113" s="1"/>
      <c r="L113" s="102"/>
    </row>
    <row r="114" spans="2:12" customFormat="1" x14ac:dyDescent="0.25">
      <c r="B114" s="1"/>
      <c r="L114" s="102"/>
    </row>
    <row r="115" spans="2:12" customFormat="1" x14ac:dyDescent="0.25">
      <c r="B115" s="1"/>
      <c r="L115" s="102"/>
    </row>
    <row r="116" spans="2:12" customFormat="1" x14ac:dyDescent="0.25">
      <c r="B116" s="1"/>
      <c r="L116" s="102"/>
    </row>
    <row r="117" spans="2:12" customFormat="1" x14ac:dyDescent="0.25">
      <c r="B117" s="1"/>
      <c r="L117" s="102"/>
    </row>
    <row r="118" spans="2:12" customFormat="1" x14ac:dyDescent="0.25">
      <c r="B118" s="1"/>
      <c r="L118" s="102"/>
    </row>
    <row r="119" spans="2:12" customFormat="1" x14ac:dyDescent="0.25">
      <c r="B119" s="1"/>
      <c r="L119" s="102"/>
    </row>
    <row r="120" spans="2:12" customFormat="1" x14ac:dyDescent="0.25">
      <c r="B120" s="1"/>
      <c r="L120" s="102"/>
    </row>
    <row r="121" spans="2:12" customFormat="1" x14ac:dyDescent="0.25">
      <c r="B121" s="1"/>
      <c r="L121" s="102"/>
    </row>
    <row r="122" spans="2:12" customFormat="1" x14ac:dyDescent="0.25">
      <c r="B122" s="1"/>
      <c r="L122" s="102"/>
    </row>
    <row r="123" spans="2:12" customFormat="1" x14ac:dyDescent="0.25">
      <c r="B123" s="1"/>
      <c r="L123" s="102"/>
    </row>
    <row r="124" spans="2:12" customFormat="1" x14ac:dyDescent="0.25">
      <c r="B124" s="1"/>
      <c r="L124" s="102"/>
    </row>
    <row r="125" spans="2:12" customFormat="1" x14ac:dyDescent="0.25">
      <c r="B125" s="1"/>
      <c r="L125" s="102"/>
    </row>
    <row r="126" spans="2:12" customFormat="1" x14ac:dyDescent="0.25">
      <c r="B126" s="1"/>
      <c r="L126" s="102"/>
    </row>
    <row r="127" spans="2:12" customFormat="1" x14ac:dyDescent="0.25">
      <c r="B127" s="1"/>
      <c r="L127" s="102"/>
    </row>
    <row r="128" spans="2:12" customFormat="1" x14ac:dyDescent="0.25">
      <c r="B128" s="1"/>
      <c r="L128" s="102"/>
    </row>
    <row r="129" spans="2:12" customFormat="1" x14ac:dyDescent="0.25">
      <c r="B129" s="1"/>
      <c r="L129" s="102"/>
    </row>
    <row r="130" spans="2:12" customFormat="1" x14ac:dyDescent="0.25">
      <c r="B130" s="1"/>
      <c r="L130" s="102"/>
    </row>
    <row r="131" spans="2:12" customFormat="1" x14ac:dyDescent="0.25">
      <c r="B131" s="1"/>
      <c r="L131" s="102"/>
    </row>
    <row r="132" spans="2:12" customFormat="1" x14ac:dyDescent="0.25">
      <c r="B132" s="1"/>
      <c r="L132" s="102"/>
    </row>
    <row r="133" spans="2:12" customFormat="1" x14ac:dyDescent="0.25">
      <c r="B133" s="1"/>
      <c r="L133" s="102"/>
    </row>
    <row r="134" spans="2:12" customFormat="1" x14ac:dyDescent="0.25">
      <c r="B134" s="1"/>
      <c r="L134" s="102"/>
    </row>
    <row r="135" spans="2:12" customFormat="1" x14ac:dyDescent="0.25">
      <c r="B135" s="1"/>
      <c r="L135" s="102"/>
    </row>
    <row r="136" spans="2:12" customFormat="1" x14ac:dyDescent="0.25">
      <c r="B136" s="1"/>
      <c r="L136" s="102"/>
    </row>
    <row r="137" spans="2:12" customFormat="1" x14ac:dyDescent="0.25">
      <c r="B137" s="1"/>
      <c r="L137" s="102"/>
    </row>
    <row r="138" spans="2:12" customFormat="1" x14ac:dyDescent="0.25">
      <c r="B138" s="1"/>
      <c r="L138" s="102"/>
    </row>
    <row r="139" spans="2:12" customFormat="1" x14ac:dyDescent="0.25">
      <c r="B139" s="1"/>
      <c r="L139" s="102"/>
    </row>
    <row r="140" spans="2:12" customFormat="1" x14ac:dyDescent="0.25">
      <c r="B140" s="1"/>
      <c r="L140" s="102"/>
    </row>
    <row r="141" spans="2:12" customFormat="1" x14ac:dyDescent="0.25">
      <c r="B141" s="1"/>
      <c r="L141" s="102"/>
    </row>
    <row r="142" spans="2:12" customFormat="1" x14ac:dyDescent="0.25">
      <c r="B142" s="1"/>
      <c r="L142" s="102"/>
    </row>
    <row r="143" spans="2:12" customFormat="1" x14ac:dyDescent="0.25">
      <c r="B143" s="1"/>
      <c r="L143" s="102"/>
    </row>
    <row r="144" spans="2:12" customFormat="1" x14ac:dyDescent="0.25">
      <c r="B144" s="1"/>
      <c r="L144" s="102"/>
    </row>
    <row r="145" spans="2:12" customFormat="1" x14ac:dyDescent="0.25">
      <c r="B145" s="1"/>
      <c r="L145" s="102"/>
    </row>
    <row r="146" spans="2:12" customFormat="1" x14ac:dyDescent="0.25">
      <c r="B146" s="1"/>
      <c r="L146" s="102"/>
    </row>
    <row r="147" spans="2:12" customFormat="1" x14ac:dyDescent="0.25">
      <c r="B147" s="1"/>
      <c r="L147" s="102"/>
    </row>
    <row r="148" spans="2:12" customFormat="1" x14ac:dyDescent="0.25">
      <c r="B148" s="1"/>
      <c r="L148" s="102"/>
    </row>
    <row r="149" spans="2:12" customFormat="1" x14ac:dyDescent="0.25">
      <c r="B149" s="1"/>
      <c r="L149" s="102"/>
    </row>
    <row r="150" spans="2:12" customFormat="1" x14ac:dyDescent="0.25">
      <c r="B150" s="1"/>
      <c r="L150" s="102"/>
    </row>
    <row r="151" spans="2:12" customFormat="1" x14ac:dyDescent="0.25">
      <c r="B151" s="1"/>
      <c r="L151" s="102"/>
    </row>
    <row r="152" spans="2:12" customFormat="1" x14ac:dyDescent="0.25">
      <c r="B152" s="1"/>
      <c r="L152" s="102"/>
    </row>
    <row r="153" spans="2:12" customFormat="1" x14ac:dyDescent="0.25">
      <c r="B153" s="1"/>
      <c r="L153" s="102"/>
    </row>
    <row r="154" spans="2:12" customFormat="1" x14ac:dyDescent="0.25">
      <c r="B154" s="1"/>
      <c r="L154" s="102"/>
    </row>
    <row r="155" spans="2:12" customFormat="1" x14ac:dyDescent="0.25">
      <c r="B155" s="1"/>
      <c r="L155" s="102"/>
    </row>
    <row r="156" spans="2:12" customFormat="1" x14ac:dyDescent="0.25">
      <c r="B156" s="1"/>
      <c r="L156" s="102"/>
    </row>
    <row r="157" spans="2:12" customFormat="1" x14ac:dyDescent="0.25">
      <c r="B157" s="1"/>
      <c r="L157" s="102"/>
    </row>
    <row r="158" spans="2:12" customFormat="1" x14ac:dyDescent="0.25">
      <c r="B158" s="1"/>
      <c r="L158" s="102"/>
    </row>
    <row r="159" spans="2:12" customFormat="1" x14ac:dyDescent="0.25">
      <c r="B159" s="1"/>
      <c r="L159" s="102"/>
    </row>
    <row r="160" spans="2:12" customFormat="1" x14ac:dyDescent="0.25">
      <c r="B160" s="1"/>
      <c r="L160" s="102"/>
    </row>
    <row r="161" spans="2:12" customFormat="1" x14ac:dyDescent="0.25">
      <c r="B161" s="1"/>
      <c r="L161" s="102"/>
    </row>
    <row r="162" spans="2:12" customFormat="1" x14ac:dyDescent="0.25">
      <c r="B162" s="1"/>
      <c r="L162" s="102"/>
    </row>
    <row r="163" spans="2:12" customFormat="1" x14ac:dyDescent="0.25">
      <c r="B163" s="1"/>
      <c r="L163" s="102"/>
    </row>
    <row r="164" spans="2:12" customFormat="1" x14ac:dyDescent="0.25">
      <c r="B164" s="1"/>
      <c r="L164" s="102"/>
    </row>
    <row r="165" spans="2:12" customFormat="1" x14ac:dyDescent="0.25">
      <c r="B165" s="1"/>
      <c r="L165" s="102"/>
    </row>
    <row r="166" spans="2:12" customFormat="1" x14ac:dyDescent="0.25">
      <c r="B166" s="1"/>
      <c r="L166" s="102"/>
    </row>
    <row r="167" spans="2:12" customFormat="1" x14ac:dyDescent="0.25">
      <c r="B167" s="1"/>
      <c r="L167" s="102"/>
    </row>
    <row r="168" spans="2:12" customFormat="1" x14ac:dyDescent="0.25">
      <c r="B168" s="1"/>
      <c r="L168" s="102"/>
    </row>
    <row r="169" spans="2:12" customFormat="1" x14ac:dyDescent="0.25">
      <c r="B169" s="1"/>
      <c r="L169" s="102"/>
    </row>
    <row r="170" spans="2:12" customFormat="1" x14ac:dyDescent="0.25">
      <c r="B170" s="1"/>
      <c r="L170" s="102"/>
    </row>
    <row r="171" spans="2:12" customFormat="1" x14ac:dyDescent="0.25">
      <c r="B171" s="1"/>
      <c r="L171" s="102"/>
    </row>
    <row r="172" spans="2:12" customFormat="1" x14ac:dyDescent="0.25">
      <c r="B172" s="1"/>
      <c r="L172" s="102"/>
    </row>
    <row r="173" spans="2:12" customFormat="1" x14ac:dyDescent="0.25">
      <c r="B173" s="1"/>
      <c r="L173" s="102"/>
    </row>
    <row r="174" spans="2:12" customFormat="1" x14ac:dyDescent="0.25">
      <c r="B174" s="1"/>
      <c r="L174" s="102"/>
    </row>
    <row r="175" spans="2:12" customFormat="1" x14ac:dyDescent="0.25">
      <c r="B175" s="1"/>
      <c r="L175" s="102"/>
    </row>
    <row r="176" spans="2:12" customFormat="1" x14ac:dyDescent="0.25">
      <c r="B176" s="1"/>
      <c r="L176" s="102"/>
    </row>
    <row r="177" spans="2:12" customFormat="1" x14ac:dyDescent="0.25">
      <c r="B177" s="1"/>
      <c r="L177" s="102"/>
    </row>
    <row r="178" spans="2:12" customFormat="1" x14ac:dyDescent="0.25">
      <c r="B178" s="1"/>
      <c r="L178" s="102"/>
    </row>
    <row r="179" spans="2:12" customFormat="1" x14ac:dyDescent="0.25">
      <c r="B179" s="1"/>
      <c r="L179" s="102"/>
    </row>
    <row r="180" spans="2:12" customFormat="1" x14ac:dyDescent="0.25">
      <c r="B180" s="1"/>
      <c r="L180" s="102"/>
    </row>
    <row r="181" spans="2:12" customFormat="1" x14ac:dyDescent="0.25">
      <c r="B181" s="1"/>
      <c r="L181" s="102"/>
    </row>
    <row r="182" spans="2:12" customFormat="1" x14ac:dyDescent="0.25">
      <c r="B182" s="1"/>
      <c r="L182" s="102"/>
    </row>
    <row r="183" spans="2:12" customFormat="1" x14ac:dyDescent="0.25">
      <c r="B183" s="1"/>
      <c r="L183" s="102"/>
    </row>
    <row r="184" spans="2:12" customFormat="1" x14ac:dyDescent="0.25">
      <c r="B184" s="1"/>
      <c r="L184" s="102"/>
    </row>
    <row r="185" spans="2:12" customFormat="1" x14ac:dyDescent="0.25">
      <c r="B185" s="1"/>
      <c r="L185" s="102"/>
    </row>
    <row r="186" spans="2:12" customFormat="1" x14ac:dyDescent="0.25">
      <c r="B186" s="1"/>
      <c r="L186" s="102"/>
    </row>
    <row r="187" spans="2:12" customFormat="1" x14ac:dyDescent="0.25">
      <c r="B187" s="1"/>
      <c r="L187" s="102"/>
    </row>
    <row r="188" spans="2:12" customFormat="1" x14ac:dyDescent="0.25">
      <c r="B188" s="1"/>
      <c r="L188" s="102"/>
    </row>
    <row r="189" spans="2:12" customFormat="1" x14ac:dyDescent="0.25">
      <c r="B189" s="1"/>
      <c r="L189" s="102"/>
    </row>
    <row r="190" spans="2:12" customFormat="1" x14ac:dyDescent="0.25">
      <c r="B190" s="1"/>
      <c r="L190" s="102"/>
    </row>
    <row r="191" spans="2:12" customFormat="1" x14ac:dyDescent="0.25">
      <c r="B191" s="1"/>
      <c r="L191" s="102"/>
    </row>
    <row r="192" spans="2:12" customFormat="1" x14ac:dyDescent="0.25">
      <c r="B192" s="1"/>
      <c r="L192" s="102"/>
    </row>
    <row r="193" spans="2:12" customFormat="1" x14ac:dyDescent="0.25">
      <c r="B193" s="1"/>
      <c r="L193" s="102"/>
    </row>
    <row r="194" spans="2:12" customFormat="1" x14ac:dyDescent="0.25">
      <c r="B194" s="1"/>
      <c r="L194" s="102"/>
    </row>
    <row r="195" spans="2:12" customFormat="1" x14ac:dyDescent="0.25">
      <c r="B195" s="1"/>
      <c r="L195" s="102"/>
    </row>
    <row r="196" spans="2:12" customFormat="1" x14ac:dyDescent="0.25">
      <c r="B196" s="1"/>
      <c r="L196" s="102"/>
    </row>
    <row r="197" spans="2:12" customFormat="1" x14ac:dyDescent="0.25">
      <c r="B197" s="1"/>
      <c r="L197" s="102"/>
    </row>
    <row r="198" spans="2:12" customFormat="1" x14ac:dyDescent="0.25">
      <c r="B198" s="1"/>
      <c r="L198" s="102"/>
    </row>
    <row r="199" spans="2:12" customFormat="1" x14ac:dyDescent="0.25">
      <c r="B199" s="1"/>
      <c r="L199" s="102"/>
    </row>
    <row r="200" spans="2:12" customFormat="1" x14ac:dyDescent="0.25">
      <c r="B200" s="1"/>
      <c r="L200" s="102"/>
    </row>
    <row r="201" spans="2:12" customFormat="1" x14ac:dyDescent="0.25">
      <c r="B201" s="1"/>
      <c r="L201" s="102"/>
    </row>
    <row r="202" spans="2:12" customFormat="1" x14ac:dyDescent="0.25">
      <c r="B202" s="1"/>
      <c r="L202" s="102"/>
    </row>
    <row r="203" spans="2:12" customFormat="1" x14ac:dyDescent="0.25">
      <c r="B203" s="1"/>
      <c r="L203" s="102"/>
    </row>
    <row r="204" spans="2:12" customFormat="1" x14ac:dyDescent="0.25">
      <c r="B204" s="1"/>
      <c r="L204" s="102"/>
    </row>
    <row r="205" spans="2:12" customFormat="1" x14ac:dyDescent="0.25">
      <c r="B205" s="1"/>
      <c r="L205" s="102"/>
    </row>
    <row r="206" spans="2:12" customFormat="1" x14ac:dyDescent="0.25">
      <c r="B206" s="1"/>
      <c r="L206" s="102"/>
    </row>
    <row r="207" spans="2:12" customFormat="1" x14ac:dyDescent="0.25">
      <c r="B207" s="1"/>
      <c r="L207" s="102"/>
    </row>
    <row r="208" spans="2:12" customFormat="1" x14ac:dyDescent="0.25">
      <c r="B208" s="1"/>
      <c r="L208" s="102"/>
    </row>
    <row r="209" spans="2:12" customFormat="1" x14ac:dyDescent="0.25">
      <c r="B209" s="1"/>
      <c r="L209" s="102"/>
    </row>
    <row r="210" spans="2:12" customFormat="1" x14ac:dyDescent="0.25">
      <c r="B210" s="1"/>
      <c r="L210" s="102"/>
    </row>
    <row r="211" spans="2:12" customFormat="1" x14ac:dyDescent="0.25">
      <c r="B211" s="1"/>
      <c r="L211" s="102"/>
    </row>
    <row r="212" spans="2:12" customFormat="1" x14ac:dyDescent="0.25">
      <c r="B212" s="1"/>
      <c r="L212" s="102"/>
    </row>
    <row r="213" spans="2:12" customFormat="1" x14ac:dyDescent="0.25">
      <c r="B213" s="1"/>
      <c r="L213" s="102"/>
    </row>
    <row r="214" spans="2:12" customFormat="1" x14ac:dyDescent="0.25">
      <c r="B214" s="1"/>
      <c r="L214" s="102"/>
    </row>
    <row r="215" spans="2:12" customFormat="1" x14ac:dyDescent="0.25">
      <c r="B215" s="1"/>
      <c r="L215" s="102"/>
    </row>
    <row r="216" spans="2:12" customFormat="1" x14ac:dyDescent="0.25">
      <c r="B216" s="1"/>
      <c r="L216" s="102"/>
    </row>
    <row r="217" spans="2:12" customFormat="1" x14ac:dyDescent="0.25">
      <c r="B217" s="1"/>
      <c r="L217" s="102"/>
    </row>
    <row r="218" spans="2:12" customFormat="1" x14ac:dyDescent="0.25">
      <c r="B218" s="1"/>
      <c r="L218" s="102"/>
    </row>
    <row r="219" spans="2:12" customFormat="1" x14ac:dyDescent="0.25">
      <c r="B219" s="1"/>
      <c r="L219" s="102"/>
    </row>
    <row r="220" spans="2:12" customFormat="1" x14ac:dyDescent="0.25">
      <c r="B220" s="1"/>
      <c r="L220" s="102"/>
    </row>
    <row r="221" spans="2:12" customFormat="1" x14ac:dyDescent="0.25">
      <c r="B221" s="1"/>
      <c r="L221" s="102"/>
    </row>
    <row r="222" spans="2:12" customFormat="1" x14ac:dyDescent="0.25">
      <c r="B222" s="1"/>
      <c r="L222" s="102"/>
    </row>
    <row r="223" spans="2:12" customFormat="1" x14ac:dyDescent="0.25">
      <c r="B223" s="1"/>
      <c r="L223" s="102"/>
    </row>
    <row r="224" spans="2:12" customFormat="1" x14ac:dyDescent="0.25">
      <c r="B224" s="1"/>
      <c r="L224" s="102"/>
    </row>
    <row r="225" spans="2:12" customFormat="1" x14ac:dyDescent="0.25">
      <c r="B225" s="1"/>
      <c r="L225" s="102"/>
    </row>
    <row r="226" spans="2:12" customFormat="1" x14ac:dyDescent="0.25">
      <c r="B226" s="1"/>
      <c r="L226" s="102"/>
    </row>
    <row r="227" spans="2:12" customFormat="1" x14ac:dyDescent="0.25">
      <c r="B227" s="1"/>
      <c r="L227" s="102"/>
    </row>
    <row r="228" spans="2:12" customFormat="1" x14ac:dyDescent="0.25">
      <c r="B228" s="1"/>
      <c r="L228" s="102"/>
    </row>
    <row r="229" spans="2:12" customFormat="1" x14ac:dyDescent="0.25">
      <c r="B229" s="1"/>
      <c r="L229" s="102"/>
    </row>
    <row r="230" spans="2:12" customFormat="1" x14ac:dyDescent="0.25">
      <c r="B230" s="1"/>
      <c r="L230" s="102"/>
    </row>
    <row r="231" spans="2:12" customFormat="1" x14ac:dyDescent="0.25">
      <c r="B231" s="1"/>
      <c r="L231" s="102"/>
    </row>
    <row r="232" spans="2:12" customFormat="1" x14ac:dyDescent="0.25">
      <c r="B232" s="1"/>
      <c r="L232" s="102"/>
    </row>
    <row r="233" spans="2:12" customFormat="1" x14ac:dyDescent="0.25">
      <c r="B233" s="1"/>
      <c r="L233" s="102"/>
    </row>
    <row r="234" spans="2:12" customFormat="1" x14ac:dyDescent="0.25">
      <c r="B234" s="1"/>
      <c r="L234" s="102"/>
    </row>
    <row r="235" spans="2:12" customFormat="1" x14ac:dyDescent="0.25">
      <c r="B235" s="1"/>
      <c r="L235" s="102"/>
    </row>
    <row r="236" spans="2:12" customFormat="1" x14ac:dyDescent="0.25">
      <c r="B236" s="1"/>
      <c r="L236" s="102"/>
    </row>
    <row r="237" spans="2:12" customFormat="1" x14ac:dyDescent="0.25">
      <c r="B237" s="1"/>
      <c r="L237" s="102"/>
    </row>
    <row r="238" spans="2:12" customFormat="1" x14ac:dyDescent="0.25">
      <c r="B238" s="1"/>
      <c r="L238" s="102"/>
    </row>
    <row r="239" spans="2:12" customFormat="1" x14ac:dyDescent="0.25">
      <c r="B239" s="1"/>
      <c r="L239" s="102"/>
    </row>
    <row r="240" spans="2:12" customFormat="1" x14ac:dyDescent="0.25">
      <c r="B240" s="1"/>
      <c r="L240" s="102"/>
    </row>
    <row r="241" spans="2:12" customFormat="1" x14ac:dyDescent="0.25">
      <c r="B241" s="1"/>
      <c r="L241" s="102"/>
    </row>
    <row r="242" spans="2:12" customFormat="1" x14ac:dyDescent="0.25">
      <c r="B242" s="1"/>
      <c r="L242" s="102"/>
    </row>
    <row r="243" spans="2:12" customFormat="1" x14ac:dyDescent="0.25">
      <c r="B243" s="1"/>
      <c r="L243" s="102"/>
    </row>
    <row r="244" spans="2:12" customFormat="1" x14ac:dyDescent="0.25">
      <c r="B244" s="1"/>
      <c r="L244" s="102"/>
    </row>
    <row r="245" spans="2:12" customFormat="1" x14ac:dyDescent="0.25">
      <c r="B245" s="1"/>
      <c r="L245" s="102"/>
    </row>
    <row r="246" spans="2:12" customFormat="1" x14ac:dyDescent="0.25">
      <c r="B246" s="1"/>
      <c r="L246" s="102"/>
    </row>
    <row r="247" spans="2:12" customFormat="1" x14ac:dyDescent="0.25">
      <c r="B247" s="1"/>
      <c r="L247" s="102"/>
    </row>
    <row r="248" spans="2:12" customFormat="1" x14ac:dyDescent="0.25">
      <c r="B248" s="1"/>
      <c r="L248" s="102"/>
    </row>
    <row r="249" spans="2:12" customFormat="1" x14ac:dyDescent="0.25">
      <c r="B249" s="1"/>
      <c r="L249" s="102"/>
    </row>
    <row r="250" spans="2:12" customFormat="1" x14ac:dyDescent="0.25">
      <c r="B250" s="1"/>
      <c r="L250" s="102"/>
    </row>
    <row r="251" spans="2:12" customFormat="1" x14ac:dyDescent="0.25">
      <c r="B251" s="1"/>
      <c r="L251" s="102"/>
    </row>
    <row r="252" spans="2:12" customFormat="1" x14ac:dyDescent="0.25">
      <c r="B252" s="1"/>
      <c r="L252" s="102"/>
    </row>
    <row r="253" spans="2:12" customFormat="1" x14ac:dyDescent="0.25">
      <c r="B253" s="1"/>
      <c r="L253" s="102"/>
    </row>
    <row r="254" spans="2:12" customFormat="1" x14ac:dyDescent="0.25">
      <c r="B254" s="1"/>
      <c r="L254" s="102"/>
    </row>
    <row r="255" spans="2:12" customFormat="1" x14ac:dyDescent="0.25">
      <c r="B255" s="1"/>
      <c r="L255" s="102"/>
    </row>
    <row r="256" spans="2:12" customFormat="1" x14ac:dyDescent="0.25">
      <c r="B256" s="1"/>
      <c r="L256" s="102"/>
    </row>
    <row r="257" spans="2:12" customFormat="1" x14ac:dyDescent="0.25">
      <c r="B257" s="1"/>
      <c r="L257" s="102"/>
    </row>
    <row r="258" spans="2:12" customFormat="1" x14ac:dyDescent="0.25">
      <c r="B258" s="1"/>
      <c r="L258" s="102"/>
    </row>
    <row r="259" spans="2:12" customFormat="1" x14ac:dyDescent="0.25">
      <c r="B259" s="1"/>
      <c r="L259" s="102"/>
    </row>
    <row r="260" spans="2:12" customFormat="1" x14ac:dyDescent="0.25">
      <c r="B260" s="1"/>
      <c r="L260" s="102"/>
    </row>
    <row r="261" spans="2:12" customFormat="1" x14ac:dyDescent="0.25">
      <c r="B261" s="1"/>
      <c r="L261" s="102"/>
    </row>
    <row r="262" spans="2:12" customFormat="1" x14ac:dyDescent="0.25">
      <c r="B262" s="1"/>
      <c r="L262" s="102"/>
    </row>
    <row r="263" spans="2:12" customFormat="1" x14ac:dyDescent="0.25">
      <c r="B263" s="1"/>
      <c r="L263" s="102"/>
    </row>
    <row r="264" spans="2:12" customFormat="1" x14ac:dyDescent="0.25">
      <c r="B264" s="1"/>
      <c r="L264" s="102"/>
    </row>
    <row r="265" spans="2:12" customFormat="1" x14ac:dyDescent="0.25">
      <c r="B265" s="1"/>
      <c r="L265" s="102"/>
    </row>
    <row r="266" spans="2:12" customFormat="1" x14ac:dyDescent="0.25">
      <c r="B266" s="1"/>
      <c r="L266" s="102"/>
    </row>
    <row r="267" spans="2:12" customFormat="1" x14ac:dyDescent="0.25">
      <c r="B267" s="1"/>
      <c r="L267" s="102"/>
    </row>
    <row r="268" spans="2:12" customFormat="1" x14ac:dyDescent="0.25">
      <c r="B268" s="1"/>
      <c r="L268" s="102"/>
    </row>
    <row r="269" spans="2:12" customFormat="1" x14ac:dyDescent="0.25">
      <c r="B269" s="1"/>
      <c r="L269" s="102"/>
    </row>
    <row r="270" spans="2:12" customFormat="1" x14ac:dyDescent="0.25">
      <c r="B270" s="1"/>
      <c r="L270" s="102"/>
    </row>
    <row r="271" spans="2:12" customFormat="1" x14ac:dyDescent="0.25">
      <c r="B271" s="1"/>
      <c r="L271" s="102"/>
    </row>
    <row r="272" spans="2:12" customFormat="1" x14ac:dyDescent="0.25">
      <c r="B272" s="1"/>
      <c r="L272" s="102"/>
    </row>
    <row r="273" spans="2:12" customFormat="1" x14ac:dyDescent="0.25">
      <c r="B273" s="1"/>
      <c r="L273" s="102"/>
    </row>
    <row r="274" spans="2:12" customFormat="1" x14ac:dyDescent="0.25">
      <c r="B274" s="1"/>
      <c r="L274" s="102"/>
    </row>
    <row r="275" spans="2:12" customFormat="1" x14ac:dyDescent="0.25">
      <c r="B275" s="1"/>
      <c r="L275" s="102"/>
    </row>
    <row r="276" spans="2:12" customFormat="1" x14ac:dyDescent="0.25">
      <c r="B276" s="1"/>
      <c r="L276" s="102"/>
    </row>
    <row r="277" spans="2:12" customFormat="1" x14ac:dyDescent="0.25">
      <c r="B277" s="1"/>
      <c r="L277" s="102"/>
    </row>
    <row r="278" spans="2:12" customFormat="1" x14ac:dyDescent="0.25">
      <c r="B278" s="1"/>
      <c r="L278" s="102"/>
    </row>
    <row r="279" spans="2:12" customFormat="1" x14ac:dyDescent="0.25">
      <c r="B279" s="1"/>
      <c r="L279" s="102"/>
    </row>
    <row r="280" spans="2:12" customFormat="1" x14ac:dyDescent="0.25">
      <c r="B280" s="1"/>
      <c r="L280" s="102"/>
    </row>
    <row r="281" spans="2:12" customFormat="1" x14ac:dyDescent="0.25">
      <c r="B281" s="1"/>
      <c r="L281" s="102"/>
    </row>
    <row r="282" spans="2:12" customFormat="1" x14ac:dyDescent="0.25">
      <c r="B282" s="1"/>
      <c r="L282" s="102"/>
    </row>
    <row r="283" spans="2:12" customFormat="1" x14ac:dyDescent="0.25">
      <c r="B283" s="1"/>
      <c r="L283" s="102"/>
    </row>
    <row r="284" spans="2:12" customFormat="1" x14ac:dyDescent="0.25">
      <c r="B284" s="1"/>
      <c r="L284" s="102"/>
    </row>
    <row r="285" spans="2:12" customFormat="1" x14ac:dyDescent="0.25">
      <c r="B285" s="1"/>
      <c r="L285" s="102"/>
    </row>
    <row r="286" spans="2:12" customFormat="1" x14ac:dyDescent="0.25">
      <c r="B286" s="1"/>
      <c r="L286" s="102"/>
    </row>
    <row r="287" spans="2:12" customFormat="1" x14ac:dyDescent="0.25">
      <c r="B287" s="1"/>
      <c r="L287" s="102"/>
    </row>
    <row r="288" spans="2:12" customFormat="1" x14ac:dyDescent="0.25">
      <c r="B288" s="1"/>
      <c r="L288" s="102"/>
    </row>
    <row r="289" spans="2:12" customFormat="1" x14ac:dyDescent="0.25">
      <c r="B289" s="1"/>
      <c r="L289" s="102"/>
    </row>
    <row r="290" spans="2:12" customFormat="1" x14ac:dyDescent="0.25">
      <c r="B290" s="1"/>
      <c r="L290" s="102"/>
    </row>
    <row r="291" spans="2:12" customFormat="1" x14ac:dyDescent="0.25">
      <c r="B291" s="1"/>
      <c r="L291" s="102"/>
    </row>
    <row r="292" spans="2:12" customFormat="1" x14ac:dyDescent="0.25">
      <c r="B292" s="1"/>
      <c r="L292" s="102"/>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2"/>
  <sheetViews>
    <sheetView workbookViewId="0">
      <selection activeCell="I64" sqref="I64"/>
    </sheetView>
  </sheetViews>
  <sheetFormatPr defaultColWidth="10.6640625" defaultRowHeight="13.2" x14ac:dyDescent="0.25"/>
  <cols>
    <col min="1" max="1" width="16.33203125" style="1" customWidth="1"/>
    <col min="2" max="2" width="13.109375" style="4" customWidth="1"/>
    <col min="3" max="9" width="10.6640625" style="4" customWidth="1"/>
    <col min="10" max="11" width="10.6640625" style="6" customWidth="1"/>
    <col min="12" max="12" width="25.5546875" style="103" customWidth="1"/>
    <col min="13" max="18" width="10.6640625" style="9" customWidth="1"/>
    <col min="19" max="21" width="10.6640625" style="8" customWidth="1"/>
  </cols>
  <sheetData>
    <row r="1" spans="1:23" ht="15.6" x14ac:dyDescent="0.3">
      <c r="A1" s="26" t="s">
        <v>235</v>
      </c>
      <c r="B1" s="26">
        <v>28.0855</v>
      </c>
      <c r="C1" s="26" t="s">
        <v>236</v>
      </c>
      <c r="M1" s="51" t="s">
        <v>139</v>
      </c>
    </row>
    <row r="2" spans="1:23" s="22" customFormat="1" ht="17.25" customHeigh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row>
    <row r="3" spans="1:23" s="35" customFormat="1" ht="12" customHeight="1" x14ac:dyDescent="0.25">
      <c r="A3" s="4" t="s">
        <v>23</v>
      </c>
      <c r="B3" s="90" t="s">
        <v>120</v>
      </c>
      <c r="C3" s="4" t="s">
        <v>10</v>
      </c>
      <c r="D3" s="4">
        <v>90</v>
      </c>
      <c r="E3" s="4">
        <v>10</v>
      </c>
      <c r="F3" s="4" t="s">
        <v>121</v>
      </c>
      <c r="G3" s="4"/>
      <c r="H3" s="4"/>
      <c r="I3" s="4" t="s">
        <v>102</v>
      </c>
      <c r="J3" s="4">
        <v>1.67</v>
      </c>
      <c r="K3" s="4" t="s">
        <v>229</v>
      </c>
      <c r="L3" s="98" t="str">
        <f>CONCATENATE(C3,"-",D3,"-",E3,"-",F3,"-",G3,H3,"-",I3,J3,"-",K3)</f>
        <v>ABS118-90-10-D--ben1.67-C(Si)</v>
      </c>
      <c r="M3" s="4"/>
      <c r="N3" s="4"/>
      <c r="O3" s="4"/>
      <c r="P3" s="4"/>
      <c r="Q3" s="4"/>
      <c r="R3" s="4"/>
      <c r="S3" s="4"/>
      <c r="T3" s="4"/>
      <c r="U3" s="4"/>
      <c r="V3" s="4"/>
      <c r="W3" s="4"/>
    </row>
    <row r="4" spans="1:23" s="35" customFormat="1" ht="12" customHeight="1" x14ac:dyDescent="0.25">
      <c r="A4" s="4" t="s">
        <v>23</v>
      </c>
      <c r="B4" s="90" t="s">
        <v>120</v>
      </c>
      <c r="C4" s="4" t="s">
        <v>10</v>
      </c>
      <c r="D4" s="4">
        <v>90</v>
      </c>
      <c r="E4" s="4">
        <v>10</v>
      </c>
      <c r="F4" s="4" t="s">
        <v>121</v>
      </c>
      <c r="G4" s="4"/>
      <c r="H4" s="4"/>
      <c r="I4" s="4" t="s">
        <v>102</v>
      </c>
      <c r="J4" s="4">
        <v>6.67</v>
      </c>
      <c r="K4" s="4" t="s">
        <v>229</v>
      </c>
      <c r="L4" s="98" t="str">
        <f>CONCATENATE(C4,"-",D4,"-",E4,"-",F4,"-",G4,H4,"-",I4,J4,"-",K4)</f>
        <v>ABS118-90-10-D--ben6.67-C(Si)</v>
      </c>
      <c r="M4" s="4"/>
      <c r="N4" s="4"/>
      <c r="O4" s="4"/>
      <c r="P4" s="4"/>
      <c r="Q4" s="4"/>
      <c r="R4" s="4"/>
      <c r="S4" s="4"/>
      <c r="T4" s="4"/>
      <c r="U4" s="4"/>
      <c r="V4" s="4"/>
      <c r="W4" s="4"/>
    </row>
    <row r="5" spans="1:23" s="35" customFormat="1" ht="12" customHeight="1" x14ac:dyDescent="0.25">
      <c r="A5" s="4" t="s">
        <v>23</v>
      </c>
      <c r="B5" s="90" t="s">
        <v>120</v>
      </c>
      <c r="C5" s="4" t="s">
        <v>10</v>
      </c>
      <c r="D5" s="4">
        <v>90</v>
      </c>
      <c r="E5" s="4">
        <v>10</v>
      </c>
      <c r="F5" s="4" t="s">
        <v>121</v>
      </c>
      <c r="G5" s="4"/>
      <c r="H5" s="4"/>
      <c r="I5" s="4" t="s">
        <v>102</v>
      </c>
      <c r="J5" s="4">
        <v>33.299999999999997</v>
      </c>
      <c r="K5" s="4" t="s">
        <v>229</v>
      </c>
      <c r="L5" s="98" t="str">
        <f>CONCATENATE(C5,"-",D5,"-",E5,"-",F5,"-",G5,H5,"-",I5,J5,"-",K5)</f>
        <v>ABS118-90-10-D--ben33.3-C(Si)</v>
      </c>
      <c r="M5" s="4"/>
      <c r="N5" s="4"/>
      <c r="O5" s="4"/>
      <c r="P5" s="4"/>
      <c r="Q5" s="4"/>
      <c r="R5" s="4"/>
      <c r="S5" s="4"/>
      <c r="T5" s="4"/>
      <c r="U5" s="4"/>
      <c r="V5" s="4"/>
      <c r="W5" s="4"/>
    </row>
    <row r="6" spans="1:23" s="35" customFormat="1" ht="12" customHeight="1" x14ac:dyDescent="0.25">
      <c r="A6" s="4" t="s">
        <v>23</v>
      </c>
      <c r="B6" s="90" t="s">
        <v>120</v>
      </c>
      <c r="C6" s="4" t="s">
        <v>10</v>
      </c>
      <c r="D6" s="4">
        <v>90</v>
      </c>
      <c r="E6" s="4">
        <v>10</v>
      </c>
      <c r="F6" s="4" t="s">
        <v>121</v>
      </c>
      <c r="G6" s="4"/>
      <c r="H6" s="4"/>
      <c r="I6" s="4" t="s">
        <v>102</v>
      </c>
      <c r="J6" s="4">
        <v>133</v>
      </c>
      <c r="K6" s="4" t="s">
        <v>229</v>
      </c>
      <c r="L6" s="98" t="str">
        <f>CONCATENATE(C6,"-",D6,"-",E6,"-",F6,"-",G6,H6,"-",I6,J6,"-",K6)</f>
        <v>ABS118-90-10-D--ben133-C(Si)</v>
      </c>
      <c r="M6" s="4"/>
      <c r="N6" s="4"/>
      <c r="O6" s="4"/>
      <c r="P6" s="4"/>
      <c r="Q6" s="4"/>
      <c r="R6" s="4"/>
      <c r="S6" s="4"/>
      <c r="T6" s="4"/>
      <c r="U6" s="4"/>
      <c r="V6" s="4"/>
      <c r="W6" s="4"/>
    </row>
    <row r="7" spans="1:23" s="35" customFormat="1" ht="11.25" customHeight="1" x14ac:dyDescent="0.25">
      <c r="A7" s="4" t="s">
        <v>39</v>
      </c>
      <c r="B7" s="4" t="s">
        <v>101</v>
      </c>
      <c r="C7" s="4" t="s">
        <v>10</v>
      </c>
      <c r="D7" s="4">
        <v>90</v>
      </c>
      <c r="E7" s="4">
        <v>1100</v>
      </c>
      <c r="F7" s="4" t="s">
        <v>4</v>
      </c>
      <c r="G7" s="4" t="s">
        <v>25</v>
      </c>
      <c r="H7" s="4">
        <v>33</v>
      </c>
      <c r="I7" s="4" t="s">
        <v>102</v>
      </c>
      <c r="J7" s="4">
        <v>133</v>
      </c>
      <c r="K7" s="4" t="s">
        <v>229</v>
      </c>
      <c r="L7" s="98" t="str">
        <f>CONCATENATE(C7,"-",D7,"-",E7,"-",F7,"-",G7,H7,"-",I7,J7,"-",K7)</f>
        <v>ABS118-90-1100-A-mgn33-ben133-C(Si)</v>
      </c>
      <c r="M7" s="4"/>
      <c r="N7" s="4"/>
      <c r="O7" s="4"/>
      <c r="P7" s="143">
        <f>'C(Si)'!P7/'C(Si)_M'!$B$1/1000</f>
        <v>1.5310391483149667E-3</v>
      </c>
      <c r="Q7" s="4"/>
      <c r="R7" s="143">
        <f>'C(Si)'!R7/'C(Si)_M'!$B$1/1000</f>
        <v>1.6734613946698476E-3</v>
      </c>
      <c r="S7" s="143">
        <f>'C(Si)'!S7/'C(Si)_M'!$B$1/1000</f>
        <v>1.4954335867262468E-3</v>
      </c>
      <c r="T7" s="4"/>
      <c r="U7" s="143">
        <f>'C(Si)'!U7/'C(Si)_M'!$B$1/1000</f>
        <v>1.4242224635488063E-3</v>
      </c>
      <c r="V7" s="4"/>
      <c r="W7" s="4"/>
    </row>
    <row r="8" spans="1:23" s="25" customFormat="1" x14ac:dyDescent="0.25">
      <c r="A8" s="4" t="s">
        <v>23</v>
      </c>
      <c r="B8" s="4" t="s">
        <v>231</v>
      </c>
      <c r="C8" s="4" t="s">
        <v>10</v>
      </c>
      <c r="D8" s="4">
        <v>90</v>
      </c>
      <c r="E8" s="4">
        <v>10</v>
      </c>
      <c r="F8" s="4" t="s">
        <v>4</v>
      </c>
      <c r="G8" s="4" t="s">
        <v>25</v>
      </c>
      <c r="H8" s="4">
        <v>0.04</v>
      </c>
      <c r="I8" s="4"/>
      <c r="J8" s="4"/>
      <c r="K8" s="4" t="s">
        <v>229</v>
      </c>
      <c r="L8" s="98" t="str">
        <f t="shared" ref="L8:L70" si="0">CONCATENATE(C8,"-",D8,"-",E8,"-",F8,"-",G8,H8,"-",I8,J8,"-",K8)</f>
        <v>ABS118-90-10-A-mgn0.04--C(Si)</v>
      </c>
      <c r="M8" s="4"/>
      <c r="N8" s="4"/>
      <c r="O8" s="4"/>
      <c r="P8" s="143">
        <f>'C(Si)'!P8/'C(Si)_M'!$B$1/1000</f>
        <v>3.0264727350412133E-4</v>
      </c>
      <c r="Q8" s="4"/>
      <c r="R8" s="143">
        <f>'C(Si)'!R8/'C(Si)_M'!$B$1/1000</f>
        <v>4.094639582702818E-4</v>
      </c>
      <c r="S8" s="143">
        <f>'C(Si)'!S8/'C(Si)_M'!$B$1/1000</f>
        <v>5.6968898541952251E-4</v>
      </c>
      <c r="T8" s="4"/>
      <c r="U8" s="4"/>
      <c r="V8" s="143">
        <f>'C(Si)'!V8/'C(Si)_M'!$B$1/1000</f>
        <v>9.9695572448416439E-4</v>
      </c>
      <c r="W8" s="143">
        <f>'C(Si)'!W8/'C(Si)_M'!$B$1/1000</f>
        <v>9.2574460130672408E-4</v>
      </c>
    </row>
    <row r="9" spans="1:23" s="25" customFormat="1" x14ac:dyDescent="0.25">
      <c r="A9" s="4" t="s">
        <v>23</v>
      </c>
      <c r="B9" s="4" t="s">
        <v>231</v>
      </c>
      <c r="C9" s="4" t="s">
        <v>10</v>
      </c>
      <c r="D9" s="4">
        <v>90</v>
      </c>
      <c r="E9" s="4">
        <v>10</v>
      </c>
      <c r="F9" s="4" t="s">
        <v>4</v>
      </c>
      <c r="G9" s="4" t="s">
        <v>25</v>
      </c>
      <c r="H9" s="4">
        <v>0.4</v>
      </c>
      <c r="I9" s="4"/>
      <c r="J9" s="4"/>
      <c r="K9" s="4" t="s">
        <v>229</v>
      </c>
      <c r="L9" s="98" t="str">
        <f t="shared" si="0"/>
        <v>ABS118-90-10-A-mgn0.4--C(Si)</v>
      </c>
      <c r="M9" s="4"/>
      <c r="N9" s="143">
        <f>'C(Si)'!N9/'C(Si)_M'!$B$1/1000</f>
        <v>3.2045005429848147E-4</v>
      </c>
      <c r="O9" s="4"/>
      <c r="P9" s="143">
        <f>'C(Si)'!P9/'C(Si)_M'!$B$1/1000</f>
        <v>3.3825283509284149E-4</v>
      </c>
      <c r="Q9" s="4"/>
      <c r="R9" s="143">
        <f>'C(Si)'!R9/'C(Si)_M'!$B$1/1000</f>
        <v>4.094639582702818E-4</v>
      </c>
      <c r="S9" s="143">
        <f>'C(Si)'!S9/'C(Si)_M'!$B$1/1000</f>
        <v>5.874917662138827E-4</v>
      </c>
      <c r="T9" s="4"/>
      <c r="U9" s="4"/>
      <c r="V9" s="143">
        <f>'C(Si)'!V9/'C(Si)_M'!$B$1/1000</f>
        <v>8.9013903971800403E-4</v>
      </c>
      <c r="W9" s="143">
        <f>'C(Si)'!W9/'C(Si)_M'!$B$1/1000</f>
        <v>9.2574460130672408E-4</v>
      </c>
    </row>
    <row r="10" spans="1:23" s="25" customFormat="1" x14ac:dyDescent="0.25">
      <c r="A10" s="4" t="s">
        <v>23</v>
      </c>
      <c r="B10" s="4" t="s">
        <v>231</v>
      </c>
      <c r="C10" s="4" t="s">
        <v>10</v>
      </c>
      <c r="D10" s="4">
        <v>90</v>
      </c>
      <c r="E10" s="4">
        <v>10</v>
      </c>
      <c r="F10" s="4" t="s">
        <v>4</v>
      </c>
      <c r="G10" s="4" t="s">
        <v>28</v>
      </c>
      <c r="H10" s="4">
        <v>4</v>
      </c>
      <c r="I10" s="4"/>
      <c r="J10" s="4"/>
      <c r="K10" s="4" t="s">
        <v>229</v>
      </c>
      <c r="L10" s="98" t="str">
        <f t="shared" si="0"/>
        <v>ABS118-90-10-A-mgn*4--C(Si)</v>
      </c>
      <c r="M10" s="4"/>
      <c r="N10" s="143">
        <f>'C(Si)'!N10/'C(Si)_M'!$B$1/1000</f>
        <v>4.2726673906464194E-4</v>
      </c>
      <c r="O10" s="4"/>
      <c r="P10" s="143">
        <f>'C(Si)'!P10/'C(Si)_M'!$B$1/1000</f>
        <v>7.1211123177440314E-4</v>
      </c>
      <c r="Q10" s="4"/>
      <c r="R10" s="143">
        <f>'C(Si)'!R10/'C(Si)_M'!$B$1/1000</f>
        <v>9.7915294368980431E-4</v>
      </c>
      <c r="S10" s="143">
        <f>'C(Si)'!S10/'C(Si)_M'!$B$1/1000</f>
        <v>9.07941820512364E-4</v>
      </c>
      <c r="T10" s="4"/>
      <c r="U10" s="4"/>
      <c r="V10" s="4"/>
      <c r="W10" s="4"/>
    </row>
    <row r="11" spans="1:23" s="25" customFormat="1" x14ac:dyDescent="0.25">
      <c r="A11" s="4" t="s">
        <v>23</v>
      </c>
      <c r="B11" s="4" t="s">
        <v>231</v>
      </c>
      <c r="C11" s="4" t="s">
        <v>10</v>
      </c>
      <c r="D11" s="4">
        <v>90</v>
      </c>
      <c r="E11" s="4">
        <v>10</v>
      </c>
      <c r="F11" s="4" t="s">
        <v>4</v>
      </c>
      <c r="G11" s="4" t="s">
        <v>25</v>
      </c>
      <c r="H11" s="4">
        <v>4</v>
      </c>
      <c r="I11" s="4"/>
      <c r="J11" s="4"/>
      <c r="K11" s="4" t="s">
        <v>229</v>
      </c>
      <c r="L11" s="98" t="str">
        <f t="shared" si="0"/>
        <v>ABS118-90-10-A-mgn4--C(Si)</v>
      </c>
      <c r="M11" s="4"/>
      <c r="N11" s="143">
        <f>'C(Si)'!N11/'C(Si)_M'!$B$1/1000</f>
        <v>2.3143615032668102E-4</v>
      </c>
      <c r="O11" s="4"/>
      <c r="P11" s="143">
        <f>'C(Si)'!P11/'C(Si)_M'!$B$1/1000</f>
        <v>6.2309732780260274E-4</v>
      </c>
      <c r="Q11" s="4"/>
      <c r="R11" s="143">
        <f>'C(Si)'!R11/'C(Si)_M'!$B$1/1000</f>
        <v>6.2309732780260274E-4</v>
      </c>
      <c r="S11" s="143">
        <f>'C(Si)'!S11/'C(Si)_M'!$B$1/1000</f>
        <v>8.9013903971800403E-4</v>
      </c>
      <c r="T11" s="4"/>
      <c r="U11" s="4"/>
      <c r="V11" s="143">
        <f>'C(Si)'!V11/'C(Si)_M'!$B$1/1000</f>
        <v>1.5310391483149667E-3</v>
      </c>
      <c r="W11" s="143">
        <f>'C(Si)'!W11/'C(Si)_M'!$B$1/1000</f>
        <v>9.2574460130672408E-4</v>
      </c>
    </row>
    <row r="12" spans="1:23" s="25" customFormat="1" x14ac:dyDescent="0.25">
      <c r="A12" s="4" t="s">
        <v>23</v>
      </c>
      <c r="B12" s="4" t="s">
        <v>231</v>
      </c>
      <c r="C12" s="4" t="s">
        <v>10</v>
      </c>
      <c r="D12" s="4">
        <v>90</v>
      </c>
      <c r="E12" s="4">
        <v>10</v>
      </c>
      <c r="F12" s="4" t="s">
        <v>4</v>
      </c>
      <c r="G12" s="4" t="s">
        <v>28</v>
      </c>
      <c r="H12" s="4">
        <v>40</v>
      </c>
      <c r="I12" s="4"/>
      <c r="J12" s="4"/>
      <c r="K12" s="4" t="s">
        <v>229</v>
      </c>
      <c r="L12" s="98" t="str">
        <f t="shared" si="0"/>
        <v>ABS118-90-10-A-mgn*40--C(Si)</v>
      </c>
      <c r="M12" s="4"/>
      <c r="N12" s="143">
        <f>'C(Si)'!N12/'C(Si)_M'!$B$1/1000</f>
        <v>1.9583058873796086E-4</v>
      </c>
      <c r="O12" s="4"/>
      <c r="P12" s="143">
        <f>'C(Si)'!P12/'C(Si)_M'!$B$1/1000</f>
        <v>5.3408342383080246E-4</v>
      </c>
      <c r="Q12" s="4"/>
      <c r="R12" s="143">
        <f>'C(Si)'!R12/'C(Si)_M'!$B$1/1000</f>
        <v>9.6135016289544423E-4</v>
      </c>
      <c r="S12" s="143">
        <f>'C(Si)'!S12/'C(Si)_M'!$B$1/1000</f>
        <v>1.1215751900446852E-3</v>
      </c>
      <c r="T12" s="4"/>
      <c r="U12" s="4"/>
      <c r="V12" s="4"/>
      <c r="W12" s="4"/>
    </row>
    <row r="13" spans="1:23" s="25" customFormat="1" x14ac:dyDescent="0.25">
      <c r="A13" s="4" t="s">
        <v>23</v>
      </c>
      <c r="B13" s="4" t="s">
        <v>231</v>
      </c>
      <c r="C13" s="4" t="s">
        <v>10</v>
      </c>
      <c r="D13" s="4">
        <v>90</v>
      </c>
      <c r="E13" s="4">
        <v>10</v>
      </c>
      <c r="F13" s="4" t="s">
        <v>4</v>
      </c>
      <c r="G13" s="4" t="s">
        <v>25</v>
      </c>
      <c r="H13" s="4">
        <v>40</v>
      </c>
      <c r="I13" s="4"/>
      <c r="J13" s="4"/>
      <c r="K13" s="4" t="s">
        <v>229</v>
      </c>
      <c r="L13" s="98" t="str">
        <f t="shared" si="0"/>
        <v>ABS118-90-10-A-mgn40--C(Si)</v>
      </c>
      <c r="M13" s="4"/>
      <c r="N13" s="143">
        <f>'C(Si)'!N13/'C(Si)_M'!$B$1/1000</f>
        <v>1.0681668476616048E-4</v>
      </c>
      <c r="O13" s="4"/>
      <c r="P13" s="143">
        <f>'C(Si)'!P13/'C(Si)_M'!$B$1/1000</f>
        <v>1.7980808602303679E-3</v>
      </c>
      <c r="Q13" s="4"/>
      <c r="R13" s="143">
        <f>'C(Si)'!R13/'C(Si)_M'!$B$1/1000</f>
        <v>2.26095316088373E-3</v>
      </c>
      <c r="S13" s="143">
        <f>'C(Si)'!S13/'C(Si)_M'!$B$1/1000</f>
        <v>1.9048975449965284E-3</v>
      </c>
      <c r="T13" s="4"/>
      <c r="U13" s="4"/>
      <c r="V13" s="143">
        <f>'C(Si)'!V13/'C(Si)_M'!$B$1/1000</f>
        <v>2.7060226807427319E-3</v>
      </c>
      <c r="W13" s="143">
        <f>'C(Si)'!W13/'C(Si)_M'!$B$1/1000</f>
        <v>2.4567837496216913E-3</v>
      </c>
    </row>
    <row r="14" spans="1:23" s="25" customFormat="1" x14ac:dyDescent="0.25">
      <c r="A14" s="4" t="s">
        <v>39</v>
      </c>
      <c r="B14" s="4" t="s">
        <v>99</v>
      </c>
      <c r="C14" s="4" t="s">
        <v>10</v>
      </c>
      <c r="D14" s="4">
        <v>90</v>
      </c>
      <c r="E14" s="4">
        <v>1320</v>
      </c>
      <c r="F14" s="4" t="s">
        <v>4</v>
      </c>
      <c r="G14" s="4" t="s">
        <v>25</v>
      </c>
      <c r="H14" s="4">
        <v>40</v>
      </c>
      <c r="I14" s="4"/>
      <c r="J14" s="4"/>
      <c r="K14" s="4" t="s">
        <v>229</v>
      </c>
      <c r="L14" s="98" t="str">
        <f t="shared" si="0"/>
        <v>ABS118-90-1320-A-mgn40--C(Si)</v>
      </c>
      <c r="M14" s="4"/>
      <c r="N14" s="4"/>
      <c r="O14" s="4"/>
      <c r="P14" s="143">
        <f>'C(Si)'!P14/'C(Si)_M'!$B$1/1000</f>
        <v>2.2965587224724505E-3</v>
      </c>
      <c r="Q14" s="4"/>
      <c r="R14" s="143">
        <f>'C(Si)'!R14/'C(Si)_M'!$B$1/1000</f>
        <v>2.2253475992950098E-3</v>
      </c>
      <c r="S14" s="143">
        <f>'C(Si)'!S14/'C(Si)_M'!$B$1/1000</f>
        <v>2.2965587224724505E-3</v>
      </c>
      <c r="T14" s="143">
        <f>'C(Si)'!T14/'C(Si)_M'!$B$1/1000</f>
        <v>2.9196560502750529E-3</v>
      </c>
      <c r="U14" s="4"/>
      <c r="V14" s="4"/>
      <c r="W14" s="4"/>
    </row>
    <row r="15" spans="1:23" s="25" customFormat="1" x14ac:dyDescent="0.25">
      <c r="A15" s="4" t="s">
        <v>39</v>
      </c>
      <c r="B15" s="4" t="s">
        <v>100</v>
      </c>
      <c r="C15" s="4" t="s">
        <v>10</v>
      </c>
      <c r="D15" s="4">
        <v>90</v>
      </c>
      <c r="E15" s="4">
        <v>1050</v>
      </c>
      <c r="F15" s="4" t="s">
        <v>4</v>
      </c>
      <c r="G15" s="4" t="s">
        <v>25</v>
      </c>
      <c r="H15" s="4">
        <v>320</v>
      </c>
      <c r="I15" s="4"/>
      <c r="J15" s="4"/>
      <c r="K15" s="4" t="s">
        <v>229</v>
      </c>
      <c r="L15" s="98" t="str">
        <f t="shared" si="0"/>
        <v>ABS118-90-1050-A-mgn320--C(Si)</v>
      </c>
      <c r="M15" s="4"/>
      <c r="N15" s="4"/>
      <c r="O15" s="4"/>
      <c r="P15" s="143">
        <f>'C(Si)'!P15/'C(Si)_M'!$B$1/1000</f>
        <v>2.901853269480693E-4</v>
      </c>
      <c r="Q15" s="143">
        <f>'C(Si)'!Q15/'C(Si)_M'!$B$1/1000</f>
        <v>3.0798810774242943E-4</v>
      </c>
      <c r="R15" s="4"/>
      <c r="S15" s="4"/>
      <c r="T15" s="4"/>
      <c r="U15" s="4"/>
      <c r="V15" s="4"/>
      <c r="W15" s="4"/>
    </row>
    <row r="16" spans="1:23" s="22" customFormat="1" x14ac:dyDescent="0.25">
      <c r="A16" s="34" t="s">
        <v>23</v>
      </c>
      <c r="B16" s="34" t="s">
        <v>110</v>
      </c>
      <c r="C16" s="34" t="s">
        <v>10</v>
      </c>
      <c r="D16" s="34">
        <v>90</v>
      </c>
      <c r="E16" s="34">
        <v>10</v>
      </c>
      <c r="F16" s="34" t="s">
        <v>111</v>
      </c>
      <c r="G16" s="34"/>
      <c r="H16" s="34"/>
      <c r="I16" s="34"/>
      <c r="J16" s="34"/>
      <c r="K16" s="34" t="s">
        <v>229</v>
      </c>
      <c r="L16" s="118" t="str">
        <f t="shared" si="0"/>
        <v>ABS118-90-10-A(pH2.5)---C(Si)</v>
      </c>
      <c r="M16" s="34"/>
      <c r="N16" s="34"/>
      <c r="O16" s="144">
        <f>'C(Si)'!O16/'C(Si)_M'!$B$1/1000</f>
        <v>4.1631507731637049E-3</v>
      </c>
      <c r="P16" s="144">
        <f>'C(Si)'!P16/'C(Si)_M'!$B$1/1000</f>
        <v>4.8443936269541299E-3</v>
      </c>
      <c r="Q16" s="34"/>
      <c r="R16" s="34"/>
      <c r="S16" s="34"/>
      <c r="T16" s="34"/>
      <c r="U16" s="34"/>
      <c r="V16" s="34"/>
      <c r="W16" s="34"/>
    </row>
    <row r="17" spans="1:23" s="22" customFormat="1" x14ac:dyDescent="0.25">
      <c r="A17" s="34" t="s">
        <v>23</v>
      </c>
      <c r="B17" s="34" t="s">
        <v>110</v>
      </c>
      <c r="C17" s="34" t="s">
        <v>10</v>
      </c>
      <c r="D17" s="34">
        <v>90</v>
      </c>
      <c r="E17" s="34">
        <v>10</v>
      </c>
      <c r="F17" s="34" t="s">
        <v>112</v>
      </c>
      <c r="G17" s="34"/>
      <c r="H17" s="34"/>
      <c r="I17" s="34"/>
      <c r="J17" s="34"/>
      <c r="K17" s="34" t="s">
        <v>229</v>
      </c>
      <c r="L17" s="118" t="str">
        <f t="shared" si="0"/>
        <v>ABS118-90-10-A(pH5.6)---C(Si)</v>
      </c>
      <c r="M17" s="34"/>
      <c r="N17" s="34"/>
      <c r="O17" s="144">
        <f>'C(Si)'!O17/'C(Si)_M'!$B$1/1000</f>
        <v>3.4062142689521223E-5</v>
      </c>
      <c r="P17" s="144">
        <f>'C(Si)'!P17/'C(Si)_M'!$B$1/1000</f>
        <v>3.4062142689521223E-5</v>
      </c>
      <c r="Q17" s="34"/>
      <c r="R17" s="34"/>
      <c r="S17" s="34"/>
      <c r="T17" s="34"/>
      <c r="U17" s="34"/>
      <c r="V17" s="34"/>
      <c r="W17" s="34"/>
    </row>
    <row r="18" spans="1:23" s="22" customFormat="1" x14ac:dyDescent="0.25">
      <c r="A18" s="34" t="s">
        <v>23</v>
      </c>
      <c r="B18" s="34" t="s">
        <v>110</v>
      </c>
      <c r="C18" s="34" t="s">
        <v>10</v>
      </c>
      <c r="D18" s="34">
        <v>90</v>
      </c>
      <c r="E18" s="34">
        <v>10</v>
      </c>
      <c r="F18" s="34" t="s">
        <v>113</v>
      </c>
      <c r="G18" s="34"/>
      <c r="H18" s="34"/>
      <c r="I18" s="34"/>
      <c r="J18" s="34"/>
      <c r="K18" s="34" t="s">
        <v>229</v>
      </c>
      <c r="L18" s="118" t="str">
        <f t="shared" si="0"/>
        <v>ABS118-90-10-A(pH6.1)---C(Si)</v>
      </c>
      <c r="M18" s="34"/>
      <c r="N18" s="34"/>
      <c r="O18" s="144">
        <f>'C(Si)'!O18/'C(Si)_M'!$B$1/1000</f>
        <v>4.541619025269496E-5</v>
      </c>
      <c r="P18" s="144">
        <f>'C(Si)'!P18/'C(Si)_M'!$B$1/1000</f>
        <v>5.2985555294810786E-5</v>
      </c>
      <c r="Q18" s="34"/>
      <c r="R18" s="34"/>
      <c r="S18" s="34"/>
      <c r="T18" s="34"/>
      <c r="U18" s="34"/>
      <c r="V18" s="34"/>
      <c r="W18" s="34"/>
    </row>
    <row r="19" spans="1:23" s="22" customFormat="1" x14ac:dyDescent="0.25">
      <c r="A19" s="34" t="s">
        <v>23</v>
      </c>
      <c r="B19" s="34" t="s">
        <v>110</v>
      </c>
      <c r="C19" s="34" t="s">
        <v>10</v>
      </c>
      <c r="D19" s="34">
        <v>90</v>
      </c>
      <c r="E19" s="34">
        <v>10</v>
      </c>
      <c r="F19" s="34" t="s">
        <v>114</v>
      </c>
      <c r="G19" s="34"/>
      <c r="H19" s="34"/>
      <c r="I19" s="34"/>
      <c r="J19" s="34"/>
      <c r="K19" s="34" t="s">
        <v>229</v>
      </c>
      <c r="L19" s="118" t="str">
        <f t="shared" si="0"/>
        <v>ABS118-90-10-A(pH8.2)---C(Si)</v>
      </c>
      <c r="M19" s="34"/>
      <c r="N19" s="34"/>
      <c r="O19" s="144">
        <f>'C(Si)'!O19/'C(Si)_M'!$B$1/1000</f>
        <v>3.0277460168463312E-4</v>
      </c>
      <c r="P19" s="144">
        <f>'C(Si)'!P19/'C(Si)_M'!$B$1/1000</f>
        <v>6.2825729849561376E-4</v>
      </c>
      <c r="Q19" s="34"/>
      <c r="R19" s="34"/>
      <c r="S19" s="34"/>
      <c r="T19" s="34"/>
      <c r="U19" s="34"/>
      <c r="V19" s="34"/>
      <c r="W19" s="34"/>
    </row>
    <row r="20" spans="1:23" s="22" customFormat="1" x14ac:dyDescent="0.25">
      <c r="A20" s="34" t="s">
        <v>23</v>
      </c>
      <c r="B20" s="34" t="s">
        <v>110</v>
      </c>
      <c r="C20" s="34" t="s">
        <v>10</v>
      </c>
      <c r="D20" s="34">
        <v>90</v>
      </c>
      <c r="E20" s="34">
        <v>10</v>
      </c>
      <c r="F20" s="34" t="s">
        <v>115</v>
      </c>
      <c r="G20" s="34"/>
      <c r="H20" s="34"/>
      <c r="I20" s="34"/>
      <c r="J20" s="34"/>
      <c r="K20" s="34" t="s">
        <v>229</v>
      </c>
      <c r="L20" s="118" t="str">
        <f t="shared" si="0"/>
        <v>ABS118-90-10-A(pH9 unbf.)---C(Si)</v>
      </c>
      <c r="M20" s="34"/>
      <c r="N20" s="34"/>
      <c r="O20" s="144">
        <f>'C(Si)'!O20/'C(Si)_M'!$B$1/1000</f>
        <v>4.9957809277964452E-4</v>
      </c>
      <c r="P20" s="144">
        <f>'C(Si)'!P20/'C(Si)_M'!$B$1/1000</f>
        <v>5.752717432008029E-4</v>
      </c>
      <c r="Q20" s="34"/>
      <c r="R20" s="34"/>
      <c r="S20" s="34"/>
      <c r="T20" s="34"/>
      <c r="U20" s="34"/>
      <c r="V20" s="34"/>
      <c r="W20" s="34"/>
    </row>
    <row r="21" spans="1:23" s="25" customFormat="1" x14ac:dyDescent="0.25">
      <c r="A21" s="4" t="s">
        <v>23</v>
      </c>
      <c r="B21" s="4" t="s">
        <v>27</v>
      </c>
      <c r="C21" s="4" t="s">
        <v>10</v>
      </c>
      <c r="D21" s="4">
        <v>90</v>
      </c>
      <c r="E21" s="4">
        <v>10</v>
      </c>
      <c r="F21" s="4" t="s">
        <v>4</v>
      </c>
      <c r="G21" s="4" t="s">
        <v>26</v>
      </c>
      <c r="H21" s="4">
        <v>40</v>
      </c>
      <c r="I21" s="4"/>
      <c r="J21" s="4"/>
      <c r="K21" s="4" t="s">
        <v>229</v>
      </c>
      <c r="L21" s="98" t="str">
        <f t="shared" si="0"/>
        <v>ABS118-90-10-A-feoh40--C(Si)</v>
      </c>
      <c r="M21" s="4"/>
      <c r="N21" s="143">
        <f>'C(Si)'!N21/'C(Si)_M'!$B$1/1000</f>
        <v>1.0681668476616048E-4</v>
      </c>
      <c r="O21" s="4"/>
      <c r="P21" s="143">
        <f>'C(Si)'!P21/'C(Si)_M'!$B$1/1000</f>
        <v>2.0295170105570494E-3</v>
      </c>
      <c r="Q21" s="4"/>
      <c r="R21" s="143">
        <f>'C(Si)'!R21/'C(Si)_M'!$B$1/1000</f>
        <v>1.7802780794360078E-5</v>
      </c>
      <c r="S21" s="143">
        <f>'C(Si)'!S21/'C(Si)_M'!$B$1/1000</f>
        <v>0</v>
      </c>
      <c r="T21" s="143">
        <f>'C(Si)'!T21/'C(Si)_M'!$B$1/1000</f>
        <v>0</v>
      </c>
      <c r="U21" s="4"/>
      <c r="V21" s="4"/>
      <c r="W21" s="143">
        <f>'C(Si)'!W21/'C(Si)_M'!$B$1/1000</f>
        <v>1.0681668476616048E-4</v>
      </c>
    </row>
    <row r="22" spans="1:23" s="22" customFormat="1" x14ac:dyDescent="0.25">
      <c r="A22" s="34" t="s">
        <v>59</v>
      </c>
      <c r="B22" s="34" t="s">
        <v>60</v>
      </c>
      <c r="C22" s="34" t="s">
        <v>10</v>
      </c>
      <c r="D22" s="34">
        <v>90</v>
      </c>
      <c r="E22" s="34">
        <v>10</v>
      </c>
      <c r="F22" s="34" t="s">
        <v>4</v>
      </c>
      <c r="G22" s="34"/>
      <c r="H22" s="34"/>
      <c r="I22" s="34"/>
      <c r="J22" s="34" t="s">
        <v>63</v>
      </c>
      <c r="K22" s="34" t="s">
        <v>229</v>
      </c>
      <c r="L22" s="118" t="str">
        <f t="shared" si="0"/>
        <v>ABS118-90-10-A--STU-C(Si)</v>
      </c>
      <c r="M22" s="34"/>
      <c r="N22" s="34"/>
      <c r="O22" s="34"/>
      <c r="P22" s="144">
        <f>'C(Si)'!P22/'C(Si)_M'!$B$1/1000</f>
        <v>4.6173126756906543E-4</v>
      </c>
      <c r="Q22" s="34"/>
      <c r="R22" s="34"/>
      <c r="S22" s="34"/>
      <c r="T22" s="34"/>
      <c r="U22" s="34"/>
      <c r="V22" s="34"/>
      <c r="W22" s="34"/>
    </row>
    <row r="23" spans="1:23" s="22" customFormat="1" x14ac:dyDescent="0.25">
      <c r="A23" s="34" t="s">
        <v>61</v>
      </c>
      <c r="B23" s="34" t="s">
        <v>62</v>
      </c>
      <c r="C23" s="34" t="s">
        <v>10</v>
      </c>
      <c r="D23" s="34">
        <v>90</v>
      </c>
      <c r="E23" s="34">
        <v>10</v>
      </c>
      <c r="F23" s="34" t="s">
        <v>4</v>
      </c>
      <c r="G23" s="34"/>
      <c r="H23" s="34"/>
      <c r="I23" s="34"/>
      <c r="J23" s="34" t="s">
        <v>64</v>
      </c>
      <c r="K23" s="34" t="s">
        <v>229</v>
      </c>
      <c r="L23" s="118" t="str">
        <f t="shared" si="0"/>
        <v>ABS118-90-10-A--EIR-C(Si)</v>
      </c>
      <c r="M23" s="34"/>
      <c r="N23" s="34"/>
      <c r="O23" s="34"/>
      <c r="P23" s="144">
        <f>'C(Si)'!P23/'C(Si)_M'!$B$1/1000</f>
        <v>4.7762693415750866E-4</v>
      </c>
      <c r="Q23" s="34"/>
      <c r="R23" s="34"/>
      <c r="S23" s="34"/>
      <c r="T23" s="34"/>
      <c r="U23" s="34"/>
      <c r="V23" s="34"/>
      <c r="W23" s="34"/>
    </row>
    <row r="24" spans="1:23" s="23" customFormat="1" x14ac:dyDescent="0.25">
      <c r="A24" s="40" t="s">
        <v>39</v>
      </c>
      <c r="B24" s="40" t="s">
        <v>66</v>
      </c>
      <c r="C24" s="40" t="s">
        <v>10</v>
      </c>
      <c r="D24" s="40">
        <v>90</v>
      </c>
      <c r="E24" s="40">
        <v>10</v>
      </c>
      <c r="F24" s="40" t="s">
        <v>4</v>
      </c>
      <c r="G24" s="40"/>
      <c r="H24" s="40"/>
      <c r="I24" s="40"/>
      <c r="J24" s="40"/>
      <c r="K24" s="34" t="s">
        <v>229</v>
      </c>
      <c r="L24" s="124" t="str">
        <f t="shared" si="0"/>
        <v>ABS118-90-10-A---C(Si)</v>
      </c>
      <c r="M24" s="40"/>
      <c r="N24" s="144">
        <f>'C(Si)'!N24/'C(Si)_M'!$B$1/1000</f>
        <v>3.784682521057914E-4</v>
      </c>
      <c r="O24" s="40"/>
      <c r="P24" s="144">
        <f>'C(Si)'!P24/'C(Si)_M'!$B$1/1000</f>
        <v>5.752717432008029E-4</v>
      </c>
      <c r="Q24" s="40"/>
      <c r="R24" s="144">
        <f>'C(Si)'!R24/'C(Si)_M'!$B$1/1000</f>
        <v>6.0554920336926624E-4</v>
      </c>
      <c r="S24" s="40"/>
      <c r="T24" s="40"/>
      <c r="U24" s="40"/>
      <c r="V24" s="40"/>
      <c r="W24" s="40"/>
    </row>
    <row r="25" spans="1:23" s="22" customFormat="1" x14ac:dyDescent="0.25">
      <c r="A25" s="34" t="s">
        <v>39</v>
      </c>
      <c r="B25" s="34" t="s">
        <v>66</v>
      </c>
      <c r="C25" s="34" t="s">
        <v>10</v>
      </c>
      <c r="D25" s="34">
        <v>90</v>
      </c>
      <c r="E25" s="34">
        <v>50</v>
      </c>
      <c r="F25" s="34" t="s">
        <v>4</v>
      </c>
      <c r="G25" s="34"/>
      <c r="H25" s="34"/>
      <c r="I25" s="34"/>
      <c r="J25" s="34"/>
      <c r="K25" s="34" t="s">
        <v>229</v>
      </c>
      <c r="L25" s="118" t="str">
        <f t="shared" si="0"/>
        <v>ABS118-90-50-A---C(Si)</v>
      </c>
      <c r="M25" s="34"/>
      <c r="N25" s="34"/>
      <c r="O25" s="34"/>
      <c r="P25" s="34"/>
      <c r="Q25" s="34"/>
      <c r="R25" s="144">
        <f>'C(Si)'!R25/'C(Si)_M'!$B$1/1000</f>
        <v>1.5895666588443239E-3</v>
      </c>
      <c r="S25" s="144">
        <f>'C(Si)'!S25/'C(Si)_M'!$B$1/1000</f>
        <v>1.4598280251375265E-4</v>
      </c>
      <c r="T25" s="34"/>
      <c r="U25" s="34"/>
      <c r="V25" s="34"/>
      <c r="W25" s="34"/>
    </row>
    <row r="26" spans="1:23" s="22" customFormat="1" x14ac:dyDescent="0.25">
      <c r="A26" s="34" t="s">
        <v>39</v>
      </c>
      <c r="B26" s="34" t="s">
        <v>66</v>
      </c>
      <c r="C26" s="34" t="s">
        <v>10</v>
      </c>
      <c r="D26" s="34">
        <v>90</v>
      </c>
      <c r="E26" s="34">
        <v>150</v>
      </c>
      <c r="F26" s="34" t="s">
        <v>4</v>
      </c>
      <c r="G26" s="34"/>
      <c r="H26" s="34"/>
      <c r="I26" s="34"/>
      <c r="J26" s="34"/>
      <c r="K26" s="34" t="s">
        <v>229</v>
      </c>
      <c r="L26" s="118" t="str">
        <f t="shared" si="0"/>
        <v>ABS118-90-150-A---C(Si)</v>
      </c>
      <c r="M26" s="34"/>
      <c r="N26" s="34"/>
      <c r="O26" s="34"/>
      <c r="P26" s="144">
        <f>'C(Si)'!P26/'C(Si)_M'!$B$1/1000</f>
        <v>9.5373999530659419E-4</v>
      </c>
      <c r="Q26" s="34"/>
      <c r="R26" s="144">
        <f>'C(Si)'!R26/'C(Si)_M'!$B$1/1000</f>
        <v>9.4238594774342032E-4</v>
      </c>
      <c r="S26" s="144">
        <f>'C(Si)'!S26/'C(Si)_M'!$B$1/1000</f>
        <v>1.0332183282488105E-3</v>
      </c>
      <c r="T26" s="144">
        <f>'C(Si)'!T26/'C(Si)_M'!$B$1/1000</f>
        <v>1.2035290416964163E-3</v>
      </c>
      <c r="U26" s="34"/>
      <c r="V26" s="34"/>
      <c r="W26" s="34"/>
    </row>
    <row r="27" spans="1:23" s="23" customFormat="1" x14ac:dyDescent="0.25">
      <c r="A27" s="40" t="s">
        <v>39</v>
      </c>
      <c r="B27" s="40" t="s">
        <v>65</v>
      </c>
      <c r="C27" s="40" t="s">
        <v>10</v>
      </c>
      <c r="D27" s="40">
        <v>90</v>
      </c>
      <c r="E27" s="40">
        <v>260</v>
      </c>
      <c r="F27" s="40" t="s">
        <v>4</v>
      </c>
      <c r="G27" s="40"/>
      <c r="H27" s="40"/>
      <c r="I27" s="40"/>
      <c r="J27" s="40"/>
      <c r="K27" s="34" t="s">
        <v>229</v>
      </c>
      <c r="L27" s="124" t="str">
        <f t="shared" si="0"/>
        <v>ABS118-90-260-A---C(Si)</v>
      </c>
      <c r="M27" s="40"/>
      <c r="N27" s="40"/>
      <c r="O27" s="40"/>
      <c r="P27" s="40"/>
      <c r="Q27" s="40"/>
      <c r="R27" s="144">
        <f>'C(Si)'!R27/'C(Si)_M'!$B$1/1000</f>
        <v>1.8696331654026092E-3</v>
      </c>
      <c r="S27" s="144">
        <f>'C(Si)'!S27/'C(Si)_M'!$B$1/1000</f>
        <v>1.6531493251980963E-3</v>
      </c>
      <c r="T27" s="40"/>
      <c r="U27" s="40"/>
      <c r="V27" s="40"/>
      <c r="W27" s="40"/>
    </row>
    <row r="28" spans="1:23" s="22" customFormat="1" x14ac:dyDescent="0.25">
      <c r="A28" s="34" t="s">
        <v>39</v>
      </c>
      <c r="B28" s="34" t="s">
        <v>65</v>
      </c>
      <c r="C28" s="34" t="s">
        <v>10</v>
      </c>
      <c r="D28" s="34">
        <v>90</v>
      </c>
      <c r="E28" s="34">
        <v>1100</v>
      </c>
      <c r="F28" s="34" t="s">
        <v>4</v>
      </c>
      <c r="G28" s="34"/>
      <c r="H28" s="34"/>
      <c r="I28" s="34"/>
      <c r="J28" s="34"/>
      <c r="K28" s="34" t="s">
        <v>229</v>
      </c>
      <c r="L28" s="118" t="str">
        <f t="shared" si="0"/>
        <v>ABS118-90-1100-A---C(Si)</v>
      </c>
      <c r="M28" s="34"/>
      <c r="N28" s="34"/>
      <c r="O28" s="34"/>
      <c r="P28" s="144">
        <f>'C(Si)'!P28/'C(Si)_M'!$B$1/1000</f>
        <v>1.6652603092654819E-3</v>
      </c>
      <c r="Q28" s="34"/>
      <c r="R28" s="144">
        <f>'C(Si)'!R28/'C(Si)_M'!$B$1/1000</f>
        <v>2.1648384020451264E-3</v>
      </c>
      <c r="S28" s="144">
        <f>'C(Si)'!S28/'C(Si)_M'!$B$1/1000</f>
        <v>1.9150493556553043E-3</v>
      </c>
      <c r="T28" s="34"/>
      <c r="U28" s="34"/>
      <c r="V28" s="144">
        <f>'C(Si)'!V28/'C(Si)_M'!$B$1/1000</f>
        <v>2.4978904638982224E-3</v>
      </c>
      <c r="W28" s="34"/>
    </row>
    <row r="29" spans="1:23" s="22" customFormat="1" x14ac:dyDescent="0.25">
      <c r="A29" s="34" t="s">
        <v>39</v>
      </c>
      <c r="B29" s="34" t="s">
        <v>16</v>
      </c>
      <c r="C29" s="34" t="s">
        <v>10</v>
      </c>
      <c r="D29" s="34">
        <v>70</v>
      </c>
      <c r="E29" s="34">
        <v>1100</v>
      </c>
      <c r="F29" s="34" t="s">
        <v>4</v>
      </c>
      <c r="G29" s="34"/>
      <c r="H29" s="34"/>
      <c r="I29" s="34"/>
      <c r="J29" s="34"/>
      <c r="K29" s="34" t="s">
        <v>229</v>
      </c>
      <c r="L29" s="118" t="str">
        <f t="shared" si="0"/>
        <v>ABS118-70-1100-A---C(Si)</v>
      </c>
      <c r="M29" s="34"/>
      <c r="N29" s="34"/>
      <c r="O29" s="34"/>
      <c r="P29" s="144">
        <f>'C(Si)'!P29/'C(Si)_M'!$B$1/1000</f>
        <v>1.9983123711185781E-3</v>
      </c>
      <c r="Q29" s="34"/>
      <c r="R29" s="144">
        <f>'C(Si)'!R29/'C(Si)_M'!$B$1/1000</f>
        <v>2.0815753865818525E-3</v>
      </c>
      <c r="S29" s="144">
        <f>'C(Si)'!S29/'C(Si)_M'!$B$1/1000</f>
        <v>1.9150493556553043E-3</v>
      </c>
      <c r="T29" s="34"/>
      <c r="U29" s="34"/>
      <c r="V29" s="144">
        <f>'C(Si)'!V29/'C(Si)_M'!$B$1/1000</f>
        <v>2.0815753865818525E-3</v>
      </c>
      <c r="W29" s="34"/>
    </row>
    <row r="30" spans="1:23" s="22" customFormat="1" x14ac:dyDescent="0.25">
      <c r="A30" s="34" t="s">
        <v>39</v>
      </c>
      <c r="B30" s="34" t="s">
        <v>16</v>
      </c>
      <c r="C30" s="34" t="s">
        <v>10</v>
      </c>
      <c r="D30" s="34">
        <v>50</v>
      </c>
      <c r="E30" s="34">
        <v>1100</v>
      </c>
      <c r="F30" s="34" t="s">
        <v>4</v>
      </c>
      <c r="G30" s="34"/>
      <c r="H30" s="34"/>
      <c r="I30" s="34"/>
      <c r="J30" s="34"/>
      <c r="K30" s="34" t="s">
        <v>229</v>
      </c>
      <c r="L30" s="118" t="str">
        <f t="shared" si="0"/>
        <v>ABS118-50-1100-A---C(Si)</v>
      </c>
      <c r="M30" s="34"/>
      <c r="N30" s="34"/>
      <c r="O30" s="34"/>
      <c r="P30" s="144">
        <f>'C(Si)'!P30/'C(Si)_M'!$B$1/1000</f>
        <v>9.1589317009601516E-4</v>
      </c>
      <c r="Q30" s="34"/>
      <c r="R30" s="144">
        <f>'C(Si)'!R30/'C(Si)_M'!$B$1/1000</f>
        <v>1.3322082474123858E-3</v>
      </c>
      <c r="S30" s="144">
        <f>'C(Si)'!S30/'C(Si)_M'!$B$1/1000</f>
        <v>1.4154712628756598E-3</v>
      </c>
      <c r="T30" s="34"/>
      <c r="U30" s="34"/>
      <c r="V30" s="144">
        <f>'C(Si)'!V30/'C(Si)_M'!$B$1/1000</f>
        <v>1.4987342783389338E-3</v>
      </c>
      <c r="W30" s="34"/>
    </row>
    <row r="31" spans="1:23" s="22" customFormat="1" x14ac:dyDescent="0.25">
      <c r="A31" s="34" t="s">
        <v>23</v>
      </c>
      <c r="B31" s="34" t="s">
        <v>109</v>
      </c>
      <c r="C31" s="34" t="s">
        <v>10</v>
      </c>
      <c r="D31" s="34">
        <v>40</v>
      </c>
      <c r="E31" s="34">
        <v>260</v>
      </c>
      <c r="F31" s="34" t="s">
        <v>4</v>
      </c>
      <c r="G31" s="34"/>
      <c r="H31" s="34"/>
      <c r="I31" s="34"/>
      <c r="J31" s="34"/>
      <c r="K31" s="34" t="s">
        <v>229</v>
      </c>
      <c r="L31" s="118" t="str">
        <f t="shared" si="0"/>
        <v>ABS118-40-260-A---C(Si)</v>
      </c>
      <c r="M31" s="34"/>
      <c r="N31" s="144">
        <f>'C(Si)'!N31/'C(Si)_M'!$B$1/1000</f>
        <v>1.6531493251980963E-3</v>
      </c>
      <c r="O31" s="34"/>
      <c r="P31" s="144">
        <f>'C(Si)'!P31/'C(Si)_M'!$B$1/1000</f>
        <v>6.6913186972303914E-4</v>
      </c>
      <c r="Q31" s="34"/>
      <c r="R31" s="144">
        <f>'C(Si)'!R31/'C(Si)_M'!$B$1/1000</f>
        <v>1.180820946570069E-4</v>
      </c>
      <c r="S31" s="144">
        <f>'C(Si)'!S31/'C(Si)_M'!$B$1/1000</f>
        <v>5.3136942595653108E-4</v>
      </c>
      <c r="T31" s="34"/>
      <c r="U31" s="34"/>
      <c r="V31" s="144">
        <f>'C(Si)'!V31/'C(Si)_M'!$B$1/1000</f>
        <v>7.4785326616104376E-4</v>
      </c>
      <c r="W31" s="34"/>
    </row>
    <row r="32" spans="1:23" s="22" customFormat="1" x14ac:dyDescent="0.25">
      <c r="A32" s="34" t="s">
        <v>23</v>
      </c>
      <c r="B32" s="34" t="s">
        <v>109</v>
      </c>
      <c r="C32" s="34" t="s">
        <v>10</v>
      </c>
      <c r="D32" s="34">
        <v>70</v>
      </c>
      <c r="E32" s="34">
        <v>50</v>
      </c>
      <c r="F32" s="34" t="s">
        <v>4</v>
      </c>
      <c r="G32" s="34"/>
      <c r="H32" s="34"/>
      <c r="I32" s="34"/>
      <c r="J32" s="34"/>
      <c r="K32" s="34" t="s">
        <v>229</v>
      </c>
      <c r="L32" s="118" t="str">
        <f t="shared" si="0"/>
        <v>ABS118-70-50-A---C(Si)</v>
      </c>
      <c r="M32" s="34"/>
      <c r="N32" s="144">
        <f>'C(Si)'!N32/'C(Si)_M'!$B$1/1000</f>
        <v>2.8385118907934355E-4</v>
      </c>
      <c r="O32" s="34"/>
      <c r="P32" s="144">
        <f>'C(Si)'!P32/'C(Si)_M'!$B$1/1000</f>
        <v>7.9478332942216194E-4</v>
      </c>
      <c r="Q32" s="34"/>
      <c r="R32" s="144">
        <f>'C(Si)'!R32/'C(Si)_M'!$B$1/1000</f>
        <v>1.0218642806856368E-3</v>
      </c>
      <c r="S32" s="144">
        <f>'C(Si)'!S32/'C(Si)_M'!$B$1/1000</f>
        <v>1.5138730084231654E-3</v>
      </c>
      <c r="T32" s="34"/>
      <c r="U32" s="34"/>
      <c r="V32" s="144">
        <f>'C(Si)'!V32/'C(Si)_M'!$B$1/1000</f>
        <v>1.7090669562585674E-4</v>
      </c>
      <c r="W32" s="34"/>
    </row>
    <row r="33" spans="1:23" s="22" customFormat="1" x14ac:dyDescent="0.25">
      <c r="A33" s="34" t="s">
        <v>23</v>
      </c>
      <c r="B33" s="34" t="s">
        <v>109</v>
      </c>
      <c r="C33" s="34" t="s">
        <v>10</v>
      </c>
      <c r="D33" s="34">
        <v>90</v>
      </c>
      <c r="E33" s="34">
        <v>260</v>
      </c>
      <c r="F33" s="34" t="s">
        <v>4</v>
      </c>
      <c r="G33" s="34"/>
      <c r="H33" s="34"/>
      <c r="I33" s="34"/>
      <c r="J33" s="34"/>
      <c r="K33" s="34" t="s">
        <v>229</v>
      </c>
      <c r="L33" s="118" t="str">
        <f t="shared" si="0"/>
        <v>ABS118-90-260-A---C(Si)</v>
      </c>
      <c r="M33" s="34"/>
      <c r="N33" s="144">
        <f>'C(Si)'!N33/'C(Si)_M'!$B$1/1000</f>
        <v>1.5350672305410897E-3</v>
      </c>
      <c r="O33" s="34"/>
      <c r="P33" s="144">
        <f>'C(Si)'!P33/'C(Si)_M'!$B$1/1000</f>
        <v>2.4600436386876439E-3</v>
      </c>
      <c r="Q33" s="34"/>
      <c r="R33" s="144">
        <f>'C(Si)'!R33/'C(Si)_M'!$B$1/1000</f>
        <v>1.8696331654026092E-3</v>
      </c>
      <c r="S33" s="144">
        <f>'C(Si)'!S33/'C(Si)_M'!$B$1/1000</f>
        <v>1.6531493251980963E-3</v>
      </c>
      <c r="T33" s="34"/>
      <c r="U33" s="34"/>
      <c r="V33" s="34"/>
      <c r="W33" s="34"/>
    </row>
    <row r="34" spans="1:23" s="22" customFormat="1" x14ac:dyDescent="0.25">
      <c r="A34" s="34" t="s">
        <v>23</v>
      </c>
      <c r="B34" s="34" t="s">
        <v>109</v>
      </c>
      <c r="C34" s="34" t="s">
        <v>10</v>
      </c>
      <c r="D34" s="34">
        <v>90</v>
      </c>
      <c r="E34" s="34">
        <v>50</v>
      </c>
      <c r="F34" s="34" t="s">
        <v>4</v>
      </c>
      <c r="G34" s="34"/>
      <c r="H34" s="34"/>
      <c r="I34" s="34"/>
      <c r="J34" s="34"/>
      <c r="K34" s="34" t="s">
        <v>229</v>
      </c>
      <c r="L34" s="118" t="str">
        <f t="shared" si="0"/>
        <v>ABS118-90-50-A---C(Si)</v>
      </c>
      <c r="M34" s="34"/>
      <c r="N34" s="144">
        <f>'C(Si)'!N34/'C(Si)_M'!$B$1/1000</f>
        <v>5.4877896555339742E-4</v>
      </c>
      <c r="O34" s="34"/>
      <c r="P34" s="144">
        <f>'C(Si)'!P34/'C(Si)_M'!$B$1/1000</f>
        <v>7.5693650421158269E-4</v>
      </c>
      <c r="Q34" s="34"/>
      <c r="R34" s="144">
        <f>'C(Si)'!R34/'C(Si)_M'!$B$1/1000</f>
        <v>1.5895666588443239E-3</v>
      </c>
      <c r="S34" s="144">
        <f>'C(Si)'!S34/'C(Si)_M'!$B$1/1000</f>
        <v>1.5517198336337443E-3</v>
      </c>
      <c r="T34" s="34"/>
      <c r="U34" s="34"/>
      <c r="V34" s="34"/>
      <c r="W34" s="34"/>
    </row>
    <row r="35" spans="1:23" s="22" customFormat="1" x14ac:dyDescent="0.25">
      <c r="A35" s="34" t="s">
        <v>23</v>
      </c>
      <c r="B35" s="34" t="s">
        <v>109</v>
      </c>
      <c r="C35" s="34" t="s">
        <v>10</v>
      </c>
      <c r="D35" s="34">
        <v>90</v>
      </c>
      <c r="E35" s="34">
        <v>10</v>
      </c>
      <c r="F35" s="34" t="s">
        <v>4</v>
      </c>
      <c r="G35" s="34"/>
      <c r="H35" s="34"/>
      <c r="I35" s="34"/>
      <c r="J35" s="34"/>
      <c r="K35" s="34" t="s">
        <v>229</v>
      </c>
      <c r="L35" s="118" t="str">
        <f t="shared" si="0"/>
        <v>ABS118-90-10-A---C(Si)</v>
      </c>
      <c r="M35" s="34"/>
      <c r="N35" s="144">
        <f>'C(Si)'!N35/'C(Si)_M'!$B$1/1000</f>
        <v>3.784682521057914E-4</v>
      </c>
      <c r="O35" s="34"/>
      <c r="P35" s="144">
        <f>'C(Si)'!P35/'C(Si)_M'!$B$1/1000</f>
        <v>5.752717432008029E-4</v>
      </c>
      <c r="Q35" s="34"/>
      <c r="R35" s="144">
        <f>'C(Si)'!R35/'C(Si)_M'!$B$1/1000</f>
        <v>6.0554920336926624E-4</v>
      </c>
      <c r="S35" s="34"/>
      <c r="T35" s="34"/>
      <c r="U35" s="34"/>
      <c r="V35" s="34"/>
      <c r="W35" s="34"/>
    </row>
    <row r="36" spans="1:23" s="22" customFormat="1" x14ac:dyDescent="0.25">
      <c r="A36" s="34" t="s">
        <v>23</v>
      </c>
      <c r="B36" s="34" t="s">
        <v>109</v>
      </c>
      <c r="C36" s="34" t="s">
        <v>10</v>
      </c>
      <c r="D36" s="34">
        <v>110</v>
      </c>
      <c r="E36" s="34">
        <v>10</v>
      </c>
      <c r="F36" s="34" t="s">
        <v>4</v>
      </c>
      <c r="G36" s="34"/>
      <c r="H36" s="34"/>
      <c r="I36" s="34"/>
      <c r="J36" s="34"/>
      <c r="K36" s="34" t="s">
        <v>229</v>
      </c>
      <c r="L36" s="118" t="str">
        <f t="shared" si="0"/>
        <v>ABS118-110-10-A---C(Si)</v>
      </c>
      <c r="M36" s="144">
        <f>'C(Si)'!M36/'C(Si)_M'!$B$1/1000</f>
        <v>4.6173126756906543E-4</v>
      </c>
      <c r="N36" s="144">
        <f>'C(Si)'!N36/'C(Si)_M'!$B$1/1000</f>
        <v>5.6770237815868699E-4</v>
      </c>
      <c r="O36" s="34"/>
      <c r="P36" s="144">
        <f>'C(Si)'!P36/'C(Si)_M'!$B$1/1000</f>
        <v>8.7047697984332011E-4</v>
      </c>
      <c r="Q36" s="34"/>
      <c r="R36" s="144">
        <f>'C(Si)'!R36/'C(Si)_M'!$B$1/1000</f>
        <v>1.0218642806856366E-3</v>
      </c>
      <c r="S36" s="144">
        <f>'C(Si)'!S36/'C(Si)_M'!$B$1/1000</f>
        <v>1.0218642806856366E-3</v>
      </c>
      <c r="T36" s="34"/>
      <c r="U36" s="34"/>
      <c r="V36" s="144">
        <f>'C(Si)'!V36/'C(Si)_M'!$B$1/1000</f>
        <v>1.3624857075808488E-3</v>
      </c>
      <c r="W36" s="34"/>
    </row>
    <row r="37" spans="1:23" s="36" customFormat="1" x14ac:dyDescent="0.25">
      <c r="A37" s="6" t="s">
        <v>23</v>
      </c>
      <c r="B37" s="6" t="s">
        <v>119</v>
      </c>
      <c r="C37" s="6" t="s">
        <v>9</v>
      </c>
      <c r="D37" s="6">
        <v>90</v>
      </c>
      <c r="E37" s="6">
        <v>10</v>
      </c>
      <c r="F37" s="6" t="s">
        <v>4</v>
      </c>
      <c r="G37" s="6"/>
      <c r="H37" s="6"/>
      <c r="I37" s="6" t="s">
        <v>102</v>
      </c>
      <c r="J37" s="6">
        <v>2000</v>
      </c>
      <c r="K37" s="43" t="s">
        <v>229</v>
      </c>
      <c r="L37" s="99" t="str">
        <f t="shared" si="0"/>
        <v>JSSA-90-10-A--ben2000-C(Si)</v>
      </c>
      <c r="M37" s="6"/>
      <c r="N37" s="6"/>
      <c r="O37" s="6"/>
      <c r="P37" s="6"/>
      <c r="Q37" s="6"/>
      <c r="R37" s="6"/>
      <c r="S37" s="6"/>
      <c r="T37" s="6"/>
      <c r="U37" s="6"/>
      <c r="V37" s="6"/>
      <c r="W37" s="6"/>
    </row>
    <row r="38" spans="1:23" s="36" customFormat="1" x14ac:dyDescent="0.25">
      <c r="A38" s="6" t="s">
        <v>23</v>
      </c>
      <c r="B38" s="6" t="s">
        <v>120</v>
      </c>
      <c r="C38" s="6" t="s">
        <v>9</v>
      </c>
      <c r="D38" s="6">
        <v>90</v>
      </c>
      <c r="E38" s="6">
        <v>10</v>
      </c>
      <c r="F38" s="6" t="s">
        <v>121</v>
      </c>
      <c r="G38" s="6"/>
      <c r="H38" s="6"/>
      <c r="I38" s="6" t="s">
        <v>102</v>
      </c>
      <c r="J38" s="6">
        <v>133</v>
      </c>
      <c r="K38" s="43" t="s">
        <v>229</v>
      </c>
      <c r="L38" s="99" t="str">
        <f>CONCATENATE(C38,"-",D38,"-",E38,"-",F38,"-",G38,H38,"-",I38,J38,"-",K38)</f>
        <v>JSSA-90-10-D--ben133-C(Si)</v>
      </c>
      <c r="M38" s="6"/>
      <c r="N38" s="6"/>
      <c r="O38" s="6"/>
      <c r="P38" s="6"/>
      <c r="Q38" s="6"/>
      <c r="R38" s="6"/>
      <c r="S38" s="6"/>
      <c r="T38" s="6"/>
      <c r="U38" s="6"/>
      <c r="V38" s="6"/>
      <c r="W38" s="6"/>
    </row>
    <row r="39" spans="1:23" s="36" customFormat="1" x14ac:dyDescent="0.25">
      <c r="A39" s="6" t="s">
        <v>39</v>
      </c>
      <c r="B39" s="6" t="s">
        <v>101</v>
      </c>
      <c r="C39" s="6" t="s">
        <v>9</v>
      </c>
      <c r="D39" s="6">
        <v>90</v>
      </c>
      <c r="E39" s="6">
        <v>10</v>
      </c>
      <c r="F39" s="6" t="s">
        <v>4</v>
      </c>
      <c r="G39" s="6" t="s">
        <v>25</v>
      </c>
      <c r="H39" s="6">
        <v>33</v>
      </c>
      <c r="I39" s="6" t="s">
        <v>102</v>
      </c>
      <c r="J39" s="6">
        <v>133</v>
      </c>
      <c r="K39" s="43" t="s">
        <v>229</v>
      </c>
      <c r="L39" s="99" t="str">
        <f t="shared" si="0"/>
        <v>JSSA-90-10-A-mgn33-ben133-C(Si)</v>
      </c>
      <c r="M39" s="6"/>
      <c r="N39" s="145">
        <f>'C(Si)'!N39/'C(Si)_M'!$B$1/1000</f>
        <v>2.3499670648555304E-4</v>
      </c>
      <c r="O39" s="6"/>
      <c r="P39" s="145">
        <f>'C(Si)'!P39/'C(Si)_M'!$B$1/1000</f>
        <v>3.311317227750975E-4</v>
      </c>
      <c r="Q39" s="6"/>
      <c r="R39" s="145">
        <f>'C(Si)'!R39/'C(Si)_M'!$B$1/1000</f>
        <v>9.6135016289544423E-4</v>
      </c>
      <c r="S39" s="145">
        <f>'C(Si)'!S39/'C(Si)_M'!$B$1/1000</f>
        <v>6.9430845098004317E-4</v>
      </c>
      <c r="T39" s="6"/>
      <c r="U39" s="6"/>
      <c r="V39" s="6"/>
      <c r="W39" s="6"/>
    </row>
    <row r="40" spans="1:23" s="36" customFormat="1" x14ac:dyDescent="0.25">
      <c r="A40" s="6" t="s">
        <v>39</v>
      </c>
      <c r="B40" s="6" t="s">
        <v>101</v>
      </c>
      <c r="C40" s="6" t="s">
        <v>9</v>
      </c>
      <c r="D40" s="6">
        <v>90</v>
      </c>
      <c r="E40" s="6">
        <v>1100</v>
      </c>
      <c r="F40" s="6" t="s">
        <v>4</v>
      </c>
      <c r="G40" s="6" t="s">
        <v>25</v>
      </c>
      <c r="H40" s="6">
        <v>33</v>
      </c>
      <c r="I40" s="6" t="s">
        <v>102</v>
      </c>
      <c r="J40" s="6">
        <v>133</v>
      </c>
      <c r="K40" s="43" t="s">
        <v>229</v>
      </c>
      <c r="L40" s="99" t="str">
        <f t="shared" si="0"/>
        <v>JSSA-90-1100-A-mgn33-ben133-C(Si)</v>
      </c>
      <c r="M40" s="6"/>
      <c r="N40" s="6"/>
      <c r="O40" s="6"/>
      <c r="P40" s="6"/>
      <c r="Q40" s="6"/>
      <c r="R40" s="145">
        <f>'C(Si)'!R40/'C(Si)_M'!$B$1/1000</f>
        <v>1.7090669562585677E-3</v>
      </c>
      <c r="S40" s="145">
        <f>'C(Si)'!S40/'C(Si)_M'!$B$1/1000</f>
        <v>1.4954335867262468E-3</v>
      </c>
      <c r="T40" s="6"/>
      <c r="U40" s="6"/>
      <c r="V40" s="145">
        <f>'C(Si)'!V40/'C(Si)_M'!$B$1/1000</f>
        <v>1.4954335867262468E-3</v>
      </c>
      <c r="W40" s="6"/>
    </row>
    <row r="41" spans="1:23" s="25" customFormat="1" x14ac:dyDescent="0.25">
      <c r="A41" s="6" t="s">
        <v>23</v>
      </c>
      <c r="B41" s="6" t="s">
        <v>231</v>
      </c>
      <c r="C41" s="6" t="s">
        <v>9</v>
      </c>
      <c r="D41" s="6">
        <v>90</v>
      </c>
      <c r="E41" s="6">
        <v>10</v>
      </c>
      <c r="F41" s="6" t="s">
        <v>4</v>
      </c>
      <c r="G41" s="6" t="s">
        <v>25</v>
      </c>
      <c r="H41" s="6">
        <v>40</v>
      </c>
      <c r="I41" s="6"/>
      <c r="J41" s="6"/>
      <c r="K41" s="43" t="s">
        <v>229</v>
      </c>
      <c r="L41" s="99" t="str">
        <f t="shared" si="0"/>
        <v>JSSA-90-10-A-mgn40--C(Si)</v>
      </c>
      <c r="M41" s="6"/>
      <c r="N41" s="145">
        <f>'C(Si)'!N41/'C(Si)_M'!$B$1/1000</f>
        <v>1.7802780794360078E-4</v>
      </c>
      <c r="O41" s="6"/>
      <c r="P41" s="145">
        <f>'C(Si)'!P41/'C(Si)_M'!$B$1/1000</f>
        <v>2.8484449270976125E-4</v>
      </c>
      <c r="Q41" s="6"/>
      <c r="R41" s="145">
        <f>'C(Si)'!R41/'C(Si)_M'!$B$1/1000</f>
        <v>9.9695572448416439E-4</v>
      </c>
      <c r="S41" s="145">
        <f>'C(Si)'!S41/'C(Si)_M'!$B$1/1000</f>
        <v>1.6734613946698476E-3</v>
      </c>
      <c r="T41" s="6"/>
      <c r="U41" s="6"/>
      <c r="V41" s="6"/>
      <c r="W41" s="6"/>
    </row>
    <row r="42" spans="1:23" s="22" customFormat="1" x14ac:dyDescent="0.25">
      <c r="A42" s="120" t="s">
        <v>56</v>
      </c>
      <c r="B42" s="120" t="s">
        <v>57</v>
      </c>
      <c r="C42" s="120" t="s">
        <v>9</v>
      </c>
      <c r="D42" s="120">
        <v>90</v>
      </c>
      <c r="E42" s="120">
        <v>10</v>
      </c>
      <c r="F42" s="120" t="s">
        <v>4</v>
      </c>
      <c r="G42" s="120"/>
      <c r="H42" s="120"/>
      <c r="I42" s="120"/>
      <c r="J42" s="120"/>
      <c r="K42" s="121" t="s">
        <v>229</v>
      </c>
      <c r="L42" s="122" t="str">
        <f t="shared" si="0"/>
        <v>JSSA-90-10-A---C(Si)</v>
      </c>
      <c r="M42" s="146">
        <f>'C(Si)'!M42/'C(Si)_M'!$B$1/1000</f>
        <v>2.7034017205825815E-4</v>
      </c>
      <c r="N42" s="146">
        <f>'C(Si)'!N42/'C(Si)_M'!$B$1/1000</f>
        <v>3.2290631662514161E-4</v>
      </c>
      <c r="O42" s="146">
        <f>'C(Si)'!O42/'C(Si)_M'!$B$1/1000</f>
        <v>5.4818979334035677E-4</v>
      </c>
      <c r="P42" s="146">
        <f>'C(Si)'!P42/'C(Si)_M'!$B$1/1000</f>
        <v>6.6083153169796448E-4</v>
      </c>
      <c r="Q42" s="120"/>
      <c r="R42" s="146">
        <f>'C(Si)'!R42/'C(Si)_M'!$B$1/1000</f>
        <v>7.5094492238405046E-4</v>
      </c>
      <c r="S42" s="146">
        <f>'C(Si)'!S42/'C(Si)_M'!$B$1/1000</f>
        <v>1.0513228913376705E-3</v>
      </c>
      <c r="T42" s="120"/>
      <c r="U42" s="120"/>
      <c r="V42" s="146">
        <f>'C(Si)'!V42/'C(Si)_M'!$B$1/1000</f>
        <v>1.5769843370065058E-3</v>
      </c>
      <c r="W42" s="120"/>
    </row>
    <row r="43" spans="1:23" s="22" customFormat="1" x14ac:dyDescent="0.25">
      <c r="A43" s="120" t="s">
        <v>54</v>
      </c>
      <c r="B43" s="120" t="s">
        <v>55</v>
      </c>
      <c r="C43" s="120" t="s">
        <v>9</v>
      </c>
      <c r="D43" s="120">
        <v>90</v>
      </c>
      <c r="E43" s="120">
        <v>10</v>
      </c>
      <c r="F43" s="120" t="s">
        <v>58</v>
      </c>
      <c r="G43" s="120"/>
      <c r="H43" s="120"/>
      <c r="I43" s="120"/>
      <c r="J43" s="120"/>
      <c r="K43" s="121" t="s">
        <v>229</v>
      </c>
      <c r="L43" s="122" t="str">
        <f t="shared" si="0"/>
        <v>JSSA-90-10-C---C(Si)</v>
      </c>
      <c r="M43" s="146">
        <f>'C(Si)'!M43/'C(Si)_M'!$B$1/1000</f>
        <v>0</v>
      </c>
      <c r="N43" s="146">
        <f>'C(Si)'!N43/'C(Si)_M'!$B$1/1000</f>
        <v>7.5094492238405049E-5</v>
      </c>
      <c r="O43" s="146">
        <f>'C(Si)'!O43/'C(Si)_M'!$B$1/1000</f>
        <v>3.4543466429666313E-4</v>
      </c>
      <c r="P43" s="146">
        <f>'C(Si)'!P43/'C(Si)_M'!$B$1/1000</f>
        <v>5.106425472211543E-4</v>
      </c>
      <c r="Q43" s="120"/>
      <c r="R43" s="146">
        <f>'C(Si)'!R43/'C(Si)_M'!$B$1/1000</f>
        <v>7.359260239363693E-4</v>
      </c>
      <c r="S43" s="146">
        <f>'C(Si)'!S43/'C(Si)_M'!$B$1/1000</f>
        <v>1.0813606882330326E-3</v>
      </c>
      <c r="T43" s="120"/>
      <c r="U43" s="120"/>
      <c r="V43" s="120"/>
      <c r="W43" s="120"/>
    </row>
    <row r="44" spans="1:23" s="22" customFormat="1" x14ac:dyDescent="0.25">
      <c r="A44" s="120" t="s">
        <v>39</v>
      </c>
      <c r="B44" s="120" t="s">
        <v>15</v>
      </c>
      <c r="C44" s="120" t="s">
        <v>9</v>
      </c>
      <c r="D44" s="120">
        <v>90</v>
      </c>
      <c r="E44" s="120">
        <v>1100</v>
      </c>
      <c r="F44" s="120" t="s">
        <v>4</v>
      </c>
      <c r="G44" s="120"/>
      <c r="H44" s="120"/>
      <c r="I44" s="120"/>
      <c r="J44" s="120"/>
      <c r="K44" s="121" t="s">
        <v>229</v>
      </c>
      <c r="L44" s="122" t="str">
        <f t="shared" si="0"/>
        <v>JSSA-90-1100-A---C(Si)</v>
      </c>
      <c r="M44" s="120"/>
      <c r="N44" s="120"/>
      <c r="O44" s="120"/>
      <c r="P44" s="120"/>
      <c r="Q44" s="120"/>
      <c r="R44" s="146">
        <f>'C(Si)'!R44/'C(Si)_M'!$B$1/1000</f>
        <v>2.8085340097163489E-3</v>
      </c>
      <c r="S44" s="146">
        <f>'C(Si)'!S44/'C(Si)_M'!$B$1/1000</f>
        <v>3.4693655414143126E-3</v>
      </c>
      <c r="T44" s="120"/>
      <c r="U44" s="120"/>
      <c r="V44" s="146">
        <f>'C(Si)'!V44/'C(Si)_M'!$B$1/1000</f>
        <v>2.9737418926408399E-3</v>
      </c>
      <c r="W44" s="120"/>
    </row>
    <row r="45" spans="1:23" s="22" customFormat="1" x14ac:dyDescent="0.25">
      <c r="A45" s="120" t="s">
        <v>39</v>
      </c>
      <c r="B45" s="120" t="s">
        <v>15</v>
      </c>
      <c r="C45" s="120" t="s">
        <v>9</v>
      </c>
      <c r="D45" s="120">
        <v>90</v>
      </c>
      <c r="E45" s="120">
        <v>4000</v>
      </c>
      <c r="F45" s="120" t="s">
        <v>4</v>
      </c>
      <c r="G45" s="120"/>
      <c r="H45" s="120"/>
      <c r="I45" s="120"/>
      <c r="J45" s="120"/>
      <c r="K45" s="121" t="s">
        <v>229</v>
      </c>
      <c r="L45" s="122" t="str">
        <f t="shared" si="0"/>
        <v>JSSA-90-4000-A---C(Si)</v>
      </c>
      <c r="M45" s="120"/>
      <c r="N45" s="120"/>
      <c r="O45" s="120"/>
      <c r="P45" s="120"/>
      <c r="Q45" s="120"/>
      <c r="R45" s="146">
        <f>'C(Si)'!R45/'C(Si)_M'!$B$1/1000</f>
        <v>3.304157658489822E-3</v>
      </c>
      <c r="S45" s="120"/>
      <c r="T45" s="120"/>
      <c r="U45" s="120"/>
      <c r="V45" s="120"/>
      <c r="W45" s="120"/>
    </row>
    <row r="46" spans="1:23" s="25" customFormat="1" x14ac:dyDescent="0.25">
      <c r="A46" s="8" t="s">
        <v>23</v>
      </c>
      <c r="B46" s="8" t="s">
        <v>27</v>
      </c>
      <c r="C46" s="8" t="s">
        <v>2</v>
      </c>
      <c r="D46" s="8">
        <v>90</v>
      </c>
      <c r="E46" s="8">
        <v>10</v>
      </c>
      <c r="F46" s="8" t="s">
        <v>4</v>
      </c>
      <c r="G46" s="8" t="s">
        <v>25</v>
      </c>
      <c r="H46" s="8">
        <v>40</v>
      </c>
      <c r="I46" s="8"/>
      <c r="J46" s="8"/>
      <c r="K46" s="116" t="s">
        <v>229</v>
      </c>
      <c r="L46" s="100" t="str">
        <f t="shared" si="0"/>
        <v>SON68-90-10-A-mgn40--C(Si)</v>
      </c>
      <c r="M46" s="8"/>
      <c r="N46" s="148">
        <f>'C(Si)'!N46/'C(Si)_M'!$B$1/1000</f>
        <v>3.5605561588720157E-5</v>
      </c>
      <c r="O46" s="8"/>
      <c r="P46" s="148">
        <f>'C(Si)'!P46/'C(Si)_M'!$B$1/1000</f>
        <v>8.3673069733492379E-4</v>
      </c>
      <c r="Q46" s="8"/>
      <c r="R46" s="148">
        <f>'C(Si)'!R46/'C(Si)_M'!$B$1/1000</f>
        <v>2.1719392569119296E-3</v>
      </c>
      <c r="S46" s="148">
        <f>'C(Si)'!S46/'C(Si)_M'!$B$1/1000</f>
        <v>2.1185309145288493E-3</v>
      </c>
      <c r="T46" s="8"/>
      <c r="U46" s="8"/>
      <c r="V46" s="8"/>
      <c r="W46" s="8"/>
    </row>
    <row r="47" spans="1:23" s="22" customFormat="1" x14ac:dyDescent="0.25">
      <c r="A47" s="129" t="s">
        <v>17</v>
      </c>
      <c r="B47" s="129" t="s">
        <v>18</v>
      </c>
      <c r="C47" s="129" t="s">
        <v>2</v>
      </c>
      <c r="D47" s="129">
        <v>90</v>
      </c>
      <c r="E47" s="129">
        <v>1200</v>
      </c>
      <c r="F47" s="129" t="s">
        <v>4</v>
      </c>
      <c r="G47" s="129"/>
      <c r="H47" s="129"/>
      <c r="I47" s="129"/>
      <c r="J47" s="129"/>
      <c r="K47" s="130" t="s">
        <v>229</v>
      </c>
      <c r="L47" s="131" t="str">
        <f t="shared" si="0"/>
        <v>SON68-90-1200-A---C(Si)</v>
      </c>
      <c r="M47" s="139"/>
      <c r="N47" s="139"/>
      <c r="O47" s="139"/>
      <c r="P47" s="147">
        <f>'C(Si)'!P47/'C(Si)_M'!$B$1/1000</f>
        <v>3.1724555375549661E-3</v>
      </c>
      <c r="Q47" s="140"/>
      <c r="R47" s="147">
        <f>'C(Si)'!R47/'C(Si)_M'!$B$1/1000</f>
        <v>3.4288155809937509E-3</v>
      </c>
      <c r="S47" s="139"/>
      <c r="T47" s="139"/>
      <c r="U47" s="139"/>
      <c r="V47" s="147">
        <f>'C(Si)'!V47/'C(Si)_M'!$B$1/1000</f>
        <v>3.7029784052268963E-3</v>
      </c>
      <c r="W47" s="147">
        <f>'C(Si)'!W47/'C(Si)_M'!$B$1/1000</f>
        <v>3.1048049705363978E-3</v>
      </c>
    </row>
    <row r="48" spans="1:23" s="22" customFormat="1" x14ac:dyDescent="0.25">
      <c r="A48" s="129" t="s">
        <v>17</v>
      </c>
      <c r="B48" s="129" t="s">
        <v>19</v>
      </c>
      <c r="C48" s="129" t="s">
        <v>2</v>
      </c>
      <c r="D48" s="129">
        <v>90</v>
      </c>
      <c r="E48" s="129">
        <v>1200</v>
      </c>
      <c r="F48" s="129" t="s">
        <v>4</v>
      </c>
      <c r="G48" s="129"/>
      <c r="H48" s="129"/>
      <c r="I48" s="129"/>
      <c r="J48" s="129"/>
      <c r="K48" s="130" t="s">
        <v>229</v>
      </c>
      <c r="L48" s="131" t="str">
        <f t="shared" si="0"/>
        <v>SON68-90-1200-A---C(Si)</v>
      </c>
      <c r="M48" s="139"/>
      <c r="N48" s="139"/>
      <c r="O48" s="139"/>
      <c r="P48" s="147">
        <f>'C(Si)'!P48/'C(Si)_M'!$B$1/1000</f>
        <v>3.1083655266952695E-3</v>
      </c>
      <c r="Q48" s="140"/>
      <c r="R48" s="147">
        <f>'C(Si)'!R48/'C(Si)_M'!$B$1/1000</f>
        <v>3.3682861262929265E-3</v>
      </c>
      <c r="S48" s="139"/>
      <c r="T48" s="139"/>
      <c r="U48" s="139"/>
      <c r="V48" s="147">
        <f>'C(Si)'!V48/'C(Si)_M'!$B$1/1000</f>
        <v>3.631767282049456E-3</v>
      </c>
      <c r="W48" s="147">
        <f>'C(Si)'!W48/'C(Si)_M'!$B$1/1000</f>
        <v>3.0335938473589575E-3</v>
      </c>
    </row>
    <row r="49" spans="1:23" s="22" customFormat="1" x14ac:dyDescent="0.25">
      <c r="A49" s="129" t="s">
        <v>17</v>
      </c>
      <c r="B49" s="129" t="s">
        <v>20</v>
      </c>
      <c r="C49" s="129" t="s">
        <v>2</v>
      </c>
      <c r="D49" s="129">
        <v>90</v>
      </c>
      <c r="E49" s="129">
        <v>1200</v>
      </c>
      <c r="F49" s="129" t="s">
        <v>4</v>
      </c>
      <c r="G49" s="129"/>
      <c r="H49" s="129"/>
      <c r="I49" s="129"/>
      <c r="J49" s="129"/>
      <c r="K49" s="130" t="s">
        <v>229</v>
      </c>
      <c r="L49" s="131" t="str">
        <f t="shared" si="0"/>
        <v>SON68-90-1200-A---C(Si)</v>
      </c>
      <c r="M49" s="141"/>
      <c r="N49" s="141"/>
      <c r="O49" s="141"/>
      <c r="P49" s="147">
        <f>'C(Si)'!P49/'C(Si)_M'!$B$1/1000</f>
        <v>3.1261683074896296E-3</v>
      </c>
      <c r="Q49" s="140"/>
      <c r="R49" s="147">
        <f>'C(Si)'!R49/'C(Si)_M'!$B$1/1000</f>
        <v>3.4323761371526235E-3</v>
      </c>
      <c r="S49" s="139"/>
      <c r="T49" s="139"/>
      <c r="U49" s="139"/>
      <c r="V49" s="147">
        <f>'C(Si)'!V49/'C(Si)_M'!$B$1/1000</f>
        <v>3.6673728436381766E-3</v>
      </c>
      <c r="W49" s="147">
        <f>'C(Si)'!W49/'C(Si)_M'!$B$1/1000</f>
        <v>3.0834416335831657E-3</v>
      </c>
    </row>
    <row r="50" spans="1:23" s="22" customFormat="1" x14ac:dyDescent="0.25">
      <c r="A50" s="129" t="s">
        <v>17</v>
      </c>
      <c r="B50" s="129" t="s">
        <v>21</v>
      </c>
      <c r="C50" s="129" t="s">
        <v>2</v>
      </c>
      <c r="D50" s="129">
        <v>90</v>
      </c>
      <c r="E50" s="129">
        <v>1200</v>
      </c>
      <c r="F50" s="129" t="s">
        <v>4</v>
      </c>
      <c r="G50" s="139"/>
      <c r="H50" s="139"/>
      <c r="I50" s="139"/>
      <c r="J50" s="139"/>
      <c r="K50" s="130" t="s">
        <v>229</v>
      </c>
      <c r="L50" s="131" t="str">
        <f t="shared" si="0"/>
        <v>SON68-90-1200-A---C(Si)</v>
      </c>
      <c r="M50" s="139"/>
      <c r="N50" s="139"/>
      <c r="O50" s="139"/>
      <c r="P50" s="147">
        <f>'C(Si)'!P50/'C(Si)_M'!$B$1/1000</f>
        <v>3.0727599651065494E-3</v>
      </c>
      <c r="Q50" s="140"/>
      <c r="R50" s="147">
        <f>'C(Si)'!R50/'C(Si)_M'!$B$1/1000</f>
        <v>3.3184383400687188E-3</v>
      </c>
      <c r="S50" s="139"/>
      <c r="T50" s="139"/>
      <c r="U50" s="139"/>
      <c r="V50" s="147">
        <f>'C(Si)'!V50/'C(Si)_M'!$B$1/1000</f>
        <v>3.631767282049456E-3</v>
      </c>
      <c r="W50" s="147">
        <f>'C(Si)'!W50/'C(Si)_M'!$B$1/1000</f>
        <v>3.0763205212654219E-3</v>
      </c>
    </row>
    <row r="51" spans="1:23" s="22" customFormat="1" x14ac:dyDescent="0.25">
      <c r="A51" s="129" t="s">
        <v>17</v>
      </c>
      <c r="B51" s="129" t="s">
        <v>22</v>
      </c>
      <c r="C51" s="129" t="s">
        <v>2</v>
      </c>
      <c r="D51" s="129">
        <v>90</v>
      </c>
      <c r="E51" s="129">
        <v>1200</v>
      </c>
      <c r="F51" s="129" t="s">
        <v>4</v>
      </c>
      <c r="G51" s="139"/>
      <c r="H51" s="139"/>
      <c r="I51" s="139"/>
      <c r="J51" s="139"/>
      <c r="K51" s="130" t="s">
        <v>229</v>
      </c>
      <c r="L51" s="131" t="str">
        <f t="shared" si="0"/>
        <v>SON68-90-1200-A---C(Si)</v>
      </c>
      <c r="M51" s="139"/>
      <c r="N51" s="139"/>
      <c r="O51" s="139"/>
      <c r="P51" s="147">
        <f>'C(Si)'!P51/'C(Si)_M'!$B$1/1000</f>
        <v>3.0763205212654219E-3</v>
      </c>
      <c r="Q51" s="140"/>
      <c r="R51" s="147">
        <f>'C(Si)'!R51/'C(Si)_M'!$B$1/1000</f>
        <v>3.3219988962275905E-3</v>
      </c>
      <c r="S51" s="139"/>
      <c r="T51" s="139"/>
      <c r="U51" s="139"/>
      <c r="V51" s="147">
        <f>'C(Si)'!V51/'C(Si)_M'!$B$1/1000</f>
        <v>3.5961617204607358E-3</v>
      </c>
      <c r="W51" s="147">
        <f>'C(Si)'!W51/'C(Si)_M'!$B$1/1000</f>
        <v>3.0157910665645975E-3</v>
      </c>
    </row>
    <row r="52" spans="1:23" s="25" customFormat="1" x14ac:dyDescent="0.25">
      <c r="A52" s="8" t="s">
        <v>23</v>
      </c>
      <c r="B52" s="8" t="s">
        <v>231</v>
      </c>
      <c r="C52" s="8" t="s">
        <v>2</v>
      </c>
      <c r="D52" s="8">
        <v>90</v>
      </c>
      <c r="E52" s="8">
        <v>10</v>
      </c>
      <c r="F52" s="8" t="s">
        <v>40</v>
      </c>
      <c r="G52" s="8" t="s">
        <v>25</v>
      </c>
      <c r="H52" s="8">
        <v>40</v>
      </c>
      <c r="I52" s="8"/>
      <c r="J52" s="8"/>
      <c r="K52" s="116" t="s">
        <v>229</v>
      </c>
      <c r="L52" s="100" t="str">
        <f t="shared" si="0"/>
        <v>SON68-90-10-A(pH9)-mgn40--C(Si)</v>
      </c>
      <c r="M52" s="8"/>
      <c r="N52" s="148">
        <f>'C(Si)'!N52/'C(Si)_M'!$B$1/1000</f>
        <v>1.9583058873796086E-4</v>
      </c>
      <c r="O52" s="8"/>
      <c r="P52" s="148">
        <f>'C(Si)'!P52/'C(Si)_M'!$B$1/1000</f>
        <v>5.3408342383080246E-4</v>
      </c>
      <c r="Q52" s="8"/>
      <c r="R52" s="148">
        <f>'C(Si)'!R52/'C(Si)_M'!$B$1/1000</f>
        <v>9.6135016289544423E-4</v>
      </c>
      <c r="S52" s="148">
        <f>'C(Si)'!S52/'C(Si)_M'!$B$1/1000</f>
        <v>1.1215751900446852E-3</v>
      </c>
      <c r="T52" s="8"/>
      <c r="U52" s="8"/>
      <c r="V52" s="8"/>
      <c r="W52" s="8"/>
    </row>
    <row r="53" spans="1:23" s="25" customFormat="1" x14ac:dyDescent="0.25">
      <c r="A53" s="8" t="s">
        <v>23</v>
      </c>
      <c r="B53" s="8" t="s">
        <v>231</v>
      </c>
      <c r="C53" s="8" t="s">
        <v>2</v>
      </c>
      <c r="D53" s="8">
        <v>90</v>
      </c>
      <c r="E53" s="8">
        <v>10</v>
      </c>
      <c r="F53" s="8" t="s">
        <v>40</v>
      </c>
      <c r="G53" s="8" t="s">
        <v>25</v>
      </c>
      <c r="H53" s="8">
        <v>4</v>
      </c>
      <c r="I53" s="8"/>
      <c r="J53" s="8"/>
      <c r="K53" s="116" t="s">
        <v>229</v>
      </c>
      <c r="L53" s="100" t="str">
        <f t="shared" si="0"/>
        <v>SON68-90-10-A(pH9)-mgn4--C(Si)</v>
      </c>
      <c r="N53" s="148">
        <f>'C(Si)'!N53/'C(Si)_M'!$B$1/1000</f>
        <v>4.2726673906464194E-4</v>
      </c>
      <c r="O53" s="91"/>
      <c r="P53" s="148">
        <f>'C(Si)'!P53/'C(Si)_M'!$B$1/1000</f>
        <v>7.1211123177440314E-4</v>
      </c>
      <c r="Q53" s="91"/>
      <c r="R53" s="148">
        <f>'C(Si)'!R53/'C(Si)_M'!$B$1/1000</f>
        <v>9.7915294368980431E-4</v>
      </c>
      <c r="S53" s="148">
        <f>'C(Si)'!S53/'C(Si)_M'!$B$1/1000</f>
        <v>9.07941820512364E-4</v>
      </c>
      <c r="T53" s="91"/>
      <c r="U53" s="91"/>
      <c r="V53" s="91"/>
    </row>
    <row r="54" spans="1:23" s="25" customFormat="1" x14ac:dyDescent="0.25">
      <c r="A54" s="8" t="s">
        <v>23</v>
      </c>
      <c r="B54" s="8" t="s">
        <v>231</v>
      </c>
      <c r="C54" s="8" t="s">
        <v>2</v>
      </c>
      <c r="D54" s="8">
        <v>90</v>
      </c>
      <c r="E54" s="8">
        <v>10</v>
      </c>
      <c r="F54" s="8" t="s">
        <v>40</v>
      </c>
      <c r="G54" s="8" t="s">
        <v>26</v>
      </c>
      <c r="H54" s="8">
        <v>40</v>
      </c>
      <c r="I54" s="8"/>
      <c r="J54" s="8"/>
      <c r="K54" s="116" t="s">
        <v>229</v>
      </c>
      <c r="L54" s="100" t="str">
        <f t="shared" si="0"/>
        <v>SON68-90-10-A(pH9)-feoh40--C(Si)</v>
      </c>
      <c r="N54" s="148">
        <f>'C(Si)'!N54/'C(Si)_M'!$B$1/1000</f>
        <v>3.5605561588720157E-5</v>
      </c>
      <c r="O54" s="15"/>
      <c r="P54" s="148">
        <f>'C(Si)'!P54/'C(Si)_M'!$B$1/1000</f>
        <v>3.5605561588720157E-5</v>
      </c>
      <c r="Q54" s="15"/>
      <c r="R54" s="148">
        <f>'C(Si)'!R54/'C(Si)_M'!$B$1/1000</f>
        <v>1.4242224635488063E-4</v>
      </c>
      <c r="S54" s="148">
        <f>'C(Si)'!S54/'C(Si)_M'!$B$1/1000</f>
        <v>1.4242224635488063E-4</v>
      </c>
      <c r="T54" s="15"/>
      <c r="U54" s="15"/>
      <c r="V54" s="15"/>
    </row>
    <row r="55" spans="1:23" s="25" customFormat="1" x14ac:dyDescent="0.25">
      <c r="A55" s="8" t="s">
        <v>23</v>
      </c>
      <c r="B55" s="8" t="s">
        <v>231</v>
      </c>
      <c r="C55" s="8" t="s">
        <v>2</v>
      </c>
      <c r="D55" s="8">
        <v>90</v>
      </c>
      <c r="E55" s="8">
        <v>10</v>
      </c>
      <c r="F55" s="8" t="s">
        <v>40</v>
      </c>
      <c r="G55" s="8" t="s">
        <v>26</v>
      </c>
      <c r="H55" s="8">
        <v>4</v>
      </c>
      <c r="I55" s="8"/>
      <c r="J55" s="8"/>
      <c r="K55" s="116" t="s">
        <v>229</v>
      </c>
      <c r="L55" s="100" t="str">
        <f t="shared" si="0"/>
        <v>SON68-90-10-A(pH9)-feoh4--C(Si)</v>
      </c>
      <c r="N55" s="148">
        <f>'C(Si)'!N55/'C(Si)_M'!$B$1/1000</f>
        <v>7.1211123177440314E-5</v>
      </c>
      <c r="O55" s="15"/>
      <c r="P55" s="148">
        <f>'C(Si)'!P55/'C(Si)_M'!$B$1/1000</f>
        <v>1.2461946556052055E-4</v>
      </c>
      <c r="Q55" s="15"/>
      <c r="R55" s="148">
        <f>'C(Si)'!R55/'C(Si)_M'!$B$1/1000</f>
        <v>3.9166117747592172E-4</v>
      </c>
      <c r="S55" s="148">
        <f>'C(Si)'!S55/'C(Si)_M'!$B$1/1000</f>
        <v>4.984778622420822E-4</v>
      </c>
      <c r="T55" s="15"/>
      <c r="U55" s="15"/>
      <c r="V55" s="15"/>
    </row>
    <row r="56" spans="1:23" s="126" customFormat="1" x14ac:dyDescent="0.25">
      <c r="A56" s="125" t="s">
        <v>39</v>
      </c>
      <c r="B56" s="125" t="s">
        <v>106</v>
      </c>
      <c r="C56" s="125" t="s">
        <v>73</v>
      </c>
      <c r="D56" s="125">
        <v>110</v>
      </c>
      <c r="E56" s="125">
        <v>10</v>
      </c>
      <c r="F56" s="125" t="s">
        <v>4</v>
      </c>
      <c r="J56" s="126" t="s">
        <v>64</v>
      </c>
      <c r="K56" s="67" t="s">
        <v>229</v>
      </c>
      <c r="L56" s="127" t="str">
        <f>CONCATENATE(C56,"-",D56,"-",E56,"-",F56,"-",G56,H56,"-",I56,J56,"-",K56)</f>
        <v>MW-110-10-A--EIR-C(Si)</v>
      </c>
      <c r="N56" s="149">
        <f>'C(Si)'!N56/'C(Si)_M'!$B$1/1000</f>
        <v>1.4225013855532977E-3</v>
      </c>
      <c r="O56" s="128"/>
      <c r="P56" s="149">
        <f>'C(Si)'!P56/'C(Si)_M'!$B$1/1000</f>
        <v>1.7108462610032904E-3</v>
      </c>
      <c r="Q56" s="128"/>
      <c r="R56" s="128"/>
      <c r="S56" s="128"/>
      <c r="T56" s="128"/>
      <c r="U56" s="128"/>
      <c r="V56" s="128"/>
    </row>
    <row r="57" spans="1:23" s="126" customFormat="1" x14ac:dyDescent="0.25">
      <c r="A57" s="125" t="s">
        <v>39</v>
      </c>
      <c r="B57" s="125" t="s">
        <v>106</v>
      </c>
      <c r="C57" s="125" t="s">
        <v>73</v>
      </c>
      <c r="D57" s="125">
        <v>110</v>
      </c>
      <c r="E57" s="125">
        <v>10</v>
      </c>
      <c r="F57" s="125" t="s">
        <v>4</v>
      </c>
      <c r="J57" s="126" t="s">
        <v>104</v>
      </c>
      <c r="K57" s="67" t="s">
        <v>229</v>
      </c>
      <c r="L57" s="127" t="str">
        <f>CONCATENATE(C57,"-",D57,"-",E57,"-",F57,"-",G57,H57,"-",I57,J57,"-",K57)</f>
        <v>MW-110-10-A--BNFL-C(Si)</v>
      </c>
      <c r="N57" s="149">
        <f>'C(Si)'!N57/'C(Si)_M'!$B$1/1000</f>
        <v>1.2164309145650362E-3</v>
      </c>
      <c r="O57" s="128"/>
      <c r="P57" s="149">
        <f>'C(Si)'!P57/'C(Si)_M'!$B$1/1000</f>
        <v>1.5301501390546281E-3</v>
      </c>
      <c r="Q57" s="128"/>
      <c r="R57" s="128"/>
      <c r="S57" s="128"/>
      <c r="T57" s="128"/>
      <c r="U57" s="128"/>
      <c r="V57" s="128"/>
    </row>
    <row r="58" spans="1:23" s="126" customFormat="1" x14ac:dyDescent="0.25">
      <c r="A58" s="125" t="s">
        <v>39</v>
      </c>
      <c r="B58" s="125" t="s">
        <v>105</v>
      </c>
      <c r="C58" s="125" t="s">
        <v>73</v>
      </c>
      <c r="D58" s="125">
        <v>90</v>
      </c>
      <c r="E58" s="125">
        <v>10</v>
      </c>
      <c r="F58" s="125" t="s">
        <v>4</v>
      </c>
      <c r="J58" s="126" t="s">
        <v>64</v>
      </c>
      <c r="K58" s="67" t="s">
        <v>229</v>
      </c>
      <c r="L58" s="127" t="str">
        <f t="shared" si="0"/>
        <v>MW-90-10-A--EIR-C(Si)</v>
      </c>
      <c r="N58" s="149">
        <f>'C(Si)'!N58/'C(Si)_M'!$B$1/1000</f>
        <v>5.0748698079198726E-4</v>
      </c>
      <c r="O58" s="128"/>
      <c r="P58" s="149">
        <f>'C(Si)'!P58/'C(Si)_M'!$B$1/1000</f>
        <v>1.2379606652653025E-3</v>
      </c>
      <c r="Q58" s="128"/>
      <c r="R58" s="149">
        <f>'C(Si)'!R58/'C(Si)_M'!$B$1/1000</f>
        <v>2.0337925215072822E-3</v>
      </c>
      <c r="S58" s="149">
        <f>'C(Si)'!S58/'C(Si)_M'!$B$1/1000</f>
        <v>1.9915019397746168E-3</v>
      </c>
      <c r="T58" s="128"/>
      <c r="U58" s="128"/>
      <c r="V58" s="128"/>
    </row>
    <row r="59" spans="1:23" s="126" customFormat="1" x14ac:dyDescent="0.25">
      <c r="A59" s="125" t="s">
        <v>39</v>
      </c>
      <c r="B59" s="125" t="s">
        <v>105</v>
      </c>
      <c r="C59" s="125" t="s">
        <v>73</v>
      </c>
      <c r="D59" s="125">
        <v>90</v>
      </c>
      <c r="E59" s="125">
        <v>10</v>
      </c>
      <c r="F59" s="125" t="s">
        <v>4</v>
      </c>
      <c r="J59" s="126" t="s">
        <v>104</v>
      </c>
      <c r="K59" s="67" t="s">
        <v>229</v>
      </c>
      <c r="L59" s="127" t="str">
        <f t="shared" si="0"/>
        <v>MW-90-10-A--BNFL-C(Si)</v>
      </c>
      <c r="N59" s="149">
        <f>'C(Si)'!N59/'C(Si)_M'!$B$1/1000</f>
        <v>3.7869293642432391E-4</v>
      </c>
      <c r="O59" s="128"/>
      <c r="P59" s="149">
        <f>'C(Si)'!P59/'C(Si)_M'!$B$1/1000</f>
        <v>1.2406518841028358E-3</v>
      </c>
      <c r="Q59" s="128"/>
      <c r="R59" s="149">
        <f>'C(Si)'!R59/'C(Si)_M'!$B$1/1000</f>
        <v>1.6839340726279579E-3</v>
      </c>
      <c r="S59" s="128"/>
      <c r="T59" s="128"/>
      <c r="U59" s="128"/>
      <c r="V59" s="128"/>
    </row>
    <row r="60" spans="1:23" s="126" customFormat="1" x14ac:dyDescent="0.25">
      <c r="A60" s="125" t="s">
        <v>39</v>
      </c>
      <c r="B60" s="125" t="s">
        <v>103</v>
      </c>
      <c r="C60" s="125" t="s">
        <v>73</v>
      </c>
      <c r="D60" s="125">
        <v>70</v>
      </c>
      <c r="E60" s="125">
        <v>10</v>
      </c>
      <c r="F60" s="125" t="s">
        <v>4</v>
      </c>
      <c r="J60" s="126" t="s">
        <v>64</v>
      </c>
      <c r="K60" s="67" t="s">
        <v>229</v>
      </c>
      <c r="L60" s="127" t="str">
        <f t="shared" si="0"/>
        <v>MW-70-10-A--EIR-C(Si)</v>
      </c>
      <c r="N60" s="128"/>
      <c r="O60" s="128"/>
      <c r="P60" s="149">
        <f>'C(Si)'!P60/'C(Si)_M'!$B$1/1000</f>
        <v>3.7792401675645719E-4</v>
      </c>
      <c r="Q60" s="128"/>
      <c r="R60" s="149">
        <f>'C(Si)'!R60/'C(Si)_M'!$B$1/1000</f>
        <v>1.5455285324119611E-4</v>
      </c>
      <c r="S60" s="128"/>
      <c r="T60" s="128"/>
      <c r="U60" s="128"/>
      <c r="V60" s="128"/>
    </row>
    <row r="61" spans="1:23" s="126" customFormat="1" x14ac:dyDescent="0.25">
      <c r="A61" s="125" t="s">
        <v>39</v>
      </c>
      <c r="B61" s="125" t="s">
        <v>103</v>
      </c>
      <c r="C61" s="125" t="s">
        <v>73</v>
      </c>
      <c r="D61" s="125">
        <v>70</v>
      </c>
      <c r="E61" s="125">
        <v>10</v>
      </c>
      <c r="F61" s="125" t="s">
        <v>4</v>
      </c>
      <c r="J61" s="126" t="s">
        <v>104</v>
      </c>
      <c r="K61" s="67" t="s">
        <v>229</v>
      </c>
      <c r="L61" s="127" t="str">
        <f t="shared" si="0"/>
        <v>MW-70-10-A--BNFL-C(Si)</v>
      </c>
      <c r="N61" s="128"/>
      <c r="O61" s="128"/>
      <c r="P61" s="149">
        <f>'C(Si)'!P61/'C(Si)_M'!$B$1/1000</f>
        <v>4.0406728546392331E-4</v>
      </c>
      <c r="Q61" s="128"/>
      <c r="R61" s="128"/>
      <c r="S61" s="128"/>
      <c r="T61" s="128"/>
      <c r="U61" s="128"/>
      <c r="V61" s="128"/>
    </row>
    <row r="62" spans="1:23" s="126" customFormat="1" x14ac:dyDescent="0.25">
      <c r="A62" s="125" t="s">
        <v>39</v>
      </c>
      <c r="B62" s="125" t="s">
        <v>108</v>
      </c>
      <c r="C62" s="125" t="s">
        <v>73</v>
      </c>
      <c r="D62" s="125">
        <v>110</v>
      </c>
      <c r="E62" s="125">
        <v>1320</v>
      </c>
      <c r="F62" s="125" t="s">
        <v>4</v>
      </c>
      <c r="K62" s="67" t="s">
        <v>229</v>
      </c>
      <c r="L62" s="127" t="str">
        <f t="shared" si="0"/>
        <v>MW-110-1320-A---C(Si)</v>
      </c>
      <c r="N62" s="149">
        <f>'C(Si)'!N62/'C(Si)_M'!$B$1/1000</f>
        <v>5.5316080906326615E-3</v>
      </c>
      <c r="O62" s="128"/>
      <c r="P62" s="149">
        <f>'C(Si)'!P62/'C(Si)_M'!$B$1/1000</f>
        <v>4.9226237136822766E-3</v>
      </c>
      <c r="Q62" s="128"/>
      <c r="R62" s="128"/>
      <c r="S62" s="128"/>
      <c r="T62" s="128"/>
      <c r="U62" s="128"/>
      <c r="V62" s="128"/>
    </row>
    <row r="63" spans="1:23" s="126" customFormat="1" x14ac:dyDescent="0.25">
      <c r="A63" s="125" t="s">
        <v>39</v>
      </c>
      <c r="B63" s="125" t="s">
        <v>107</v>
      </c>
      <c r="C63" s="125" t="s">
        <v>73</v>
      </c>
      <c r="D63" s="125">
        <v>90</v>
      </c>
      <c r="E63" s="125">
        <v>1320</v>
      </c>
      <c r="F63" s="125" t="s">
        <v>4</v>
      </c>
      <c r="J63" s="126" t="s">
        <v>64</v>
      </c>
      <c r="K63" s="67" t="s">
        <v>229</v>
      </c>
      <c r="L63" s="127" t="str">
        <f t="shared" si="0"/>
        <v>MW-90-1320-A--EIR-C(Si)</v>
      </c>
      <c r="N63" s="149">
        <f>'C(Si)'!N63/'C(Si)_M'!$B$1/1000</f>
        <v>3.7554036578607061E-3</v>
      </c>
      <c r="O63" s="128"/>
      <c r="P63" s="149">
        <f>'C(Si)'!P63/'C(Si)_M'!$B$1/1000</f>
        <v>3.7554036578607061E-3</v>
      </c>
      <c r="R63" s="149">
        <f>'C(Si)'!R63/'C(Si)_M'!$B$1/1000</f>
        <v>3.8569010540191037E-3</v>
      </c>
      <c r="S63" s="149">
        <f>'C(Si)'!S63/'C(Si)_M'!$B$1/1000</f>
        <v>3.7554036578607061E-3</v>
      </c>
      <c r="T63" s="128"/>
      <c r="U63" s="128"/>
      <c r="V63" s="128"/>
    </row>
    <row r="64" spans="1:23" s="126" customFormat="1" x14ac:dyDescent="0.25">
      <c r="A64" s="125" t="s">
        <v>39</v>
      </c>
      <c r="B64" s="125" t="s">
        <v>107</v>
      </c>
      <c r="C64" s="125" t="s">
        <v>73</v>
      </c>
      <c r="D64" s="125">
        <v>90</v>
      </c>
      <c r="E64" s="125">
        <v>1320</v>
      </c>
      <c r="F64" s="125" t="s">
        <v>4</v>
      </c>
      <c r="J64" s="126" t="s">
        <v>104</v>
      </c>
      <c r="K64" s="67" t="s">
        <v>229</v>
      </c>
      <c r="L64" s="127" t="str">
        <f t="shared" si="0"/>
        <v>MW-90-1320-A--BNFL-C(Si)</v>
      </c>
      <c r="N64" s="149">
        <f>'C(Si)'!N64/'C(Si)_M'!$B$1/1000</f>
        <v>4.5673828271278853E-3</v>
      </c>
      <c r="O64" s="128"/>
      <c r="P64" s="149">
        <f>'C(Si)'!P64/'C(Si)_M'!$B$1/1000</f>
        <v>5.0748698079198726E-3</v>
      </c>
      <c r="Q64" s="149">
        <f>'C(Si)'!Q64/'C(Si)_M'!$B$1/1000</f>
        <v>4.4151367328902893E-3</v>
      </c>
      <c r="R64" s="149">
        <f>'C(Si)'!R64/'C(Si)_M'!$B$1/1000</f>
        <v>4.5673828271278853E-3</v>
      </c>
      <c r="S64" s="128"/>
      <c r="T64" s="128"/>
      <c r="U64" s="128"/>
      <c r="V64" s="128"/>
    </row>
    <row r="65" spans="1:23" s="126" customFormat="1" x14ac:dyDescent="0.25">
      <c r="A65" s="125" t="s">
        <v>39</v>
      </c>
      <c r="B65" s="125" t="s">
        <v>106</v>
      </c>
      <c r="C65" s="125" t="s">
        <v>73</v>
      </c>
      <c r="D65" s="125">
        <v>70</v>
      </c>
      <c r="E65" s="125">
        <v>1320</v>
      </c>
      <c r="F65" s="125" t="s">
        <v>4</v>
      </c>
      <c r="K65" s="67" t="s">
        <v>229</v>
      </c>
      <c r="L65" s="127" t="str">
        <f t="shared" si="0"/>
        <v>MW-70-1320-A---C(Si)</v>
      </c>
      <c r="N65" s="128"/>
      <c r="O65" s="128"/>
      <c r="P65" s="149">
        <f>'C(Si)'!P65/'C(Si)_M'!$B$1/1000</f>
        <v>3.8061523559399044E-3</v>
      </c>
      <c r="Q65" s="128"/>
      <c r="R65" s="149">
        <f>'C(Si)'!R65/'C(Si)_M'!$B$1/1000</f>
        <v>2.0806966212471478E-3</v>
      </c>
      <c r="S65" s="128"/>
      <c r="T65" s="128"/>
      <c r="U65" s="128"/>
      <c r="V65" s="128"/>
    </row>
    <row r="66" spans="1:23" s="126" customFormat="1" x14ac:dyDescent="0.25">
      <c r="A66" s="125" t="s">
        <v>17</v>
      </c>
      <c r="B66" s="125" t="s">
        <v>124</v>
      </c>
      <c r="C66" s="125" t="s">
        <v>73</v>
      </c>
      <c r="D66" s="125">
        <v>90</v>
      </c>
      <c r="E66" s="125">
        <v>1200</v>
      </c>
      <c r="F66" s="125" t="s">
        <v>4</v>
      </c>
      <c r="K66" s="67" t="s">
        <v>229</v>
      </c>
      <c r="L66" s="127" t="str">
        <f t="shared" si="0"/>
        <v>MW-90-1200-A---C(Si)</v>
      </c>
      <c r="N66" s="128"/>
      <c r="O66" s="128"/>
      <c r="P66" s="149">
        <f>'C(Si)'!P66/'C(Si)_M'!$B$1/1000</f>
        <v>5.6612842926065058E-3</v>
      </c>
      <c r="R66" s="149">
        <f>'C(Si)'!R66/'C(Si)_M'!$B$1/1000</f>
        <v>5.0559897455982623E-3</v>
      </c>
      <c r="U66" s="128"/>
      <c r="V66" s="149">
        <f>'C(Si)'!V66/'C(Si)_M'!$B$1/1000</f>
        <v>5.5900731694290646E-3</v>
      </c>
      <c r="W66" s="149">
        <f>'C(Si)'!W66/'C(Si)_M'!$B$1/1000</f>
        <v>4.6999341297110616E-3</v>
      </c>
    </row>
    <row r="67" spans="1:23" s="126" customFormat="1" x14ac:dyDescent="0.25">
      <c r="A67" s="125" t="s">
        <v>17</v>
      </c>
      <c r="B67" s="125" t="s">
        <v>125</v>
      </c>
      <c r="C67" s="125" t="s">
        <v>73</v>
      </c>
      <c r="D67" s="125">
        <v>90</v>
      </c>
      <c r="E67" s="125">
        <v>1200</v>
      </c>
      <c r="F67" s="125" t="s">
        <v>4</v>
      </c>
      <c r="K67" s="67" t="s">
        <v>229</v>
      </c>
      <c r="L67" s="127" t="str">
        <f t="shared" si="0"/>
        <v>MW-90-1200-A---C(Si)</v>
      </c>
      <c r="N67" s="128"/>
      <c r="O67" s="128"/>
      <c r="P67" s="149">
        <f>'C(Si)'!P67/'C(Si)_M'!$B$1/1000</f>
        <v>5.5544676078403453E-3</v>
      </c>
      <c r="R67" s="149">
        <f>'C(Si)'!R67/'C(Si)_M'!$B$1/1000</f>
        <v>5.1272008687757034E-3</v>
      </c>
      <c r="U67" s="128"/>
      <c r="V67" s="149">
        <f>'C(Si)'!V67/'C(Si)_M'!$B$1/1000</f>
        <v>5.6256787310177848E-3</v>
      </c>
      <c r="W67" s="149">
        <f>'C(Si)'!W67/'C(Si)_M'!$B$1/1000</f>
        <v>4.806750814477222E-3</v>
      </c>
    </row>
    <row r="68" spans="1:23" s="22" customFormat="1" x14ac:dyDescent="0.25">
      <c r="A68" s="125" t="s">
        <v>17</v>
      </c>
      <c r="B68" s="125" t="s">
        <v>126</v>
      </c>
      <c r="C68" s="125" t="s">
        <v>73</v>
      </c>
      <c r="D68" s="125">
        <v>90</v>
      </c>
      <c r="E68" s="125">
        <v>1200</v>
      </c>
      <c r="F68" s="125" t="s">
        <v>4</v>
      </c>
      <c r="G68" s="3"/>
      <c r="H68" s="3"/>
      <c r="I68" s="3"/>
      <c r="J68" s="3"/>
      <c r="K68" s="67" t="s">
        <v>229</v>
      </c>
      <c r="L68" s="127" t="str">
        <f t="shared" si="0"/>
        <v>MW-90-1200-A---C(Si)</v>
      </c>
      <c r="M68" s="3"/>
      <c r="N68" s="3"/>
      <c r="O68" s="3"/>
      <c r="P68" s="149">
        <f>'C(Si)'!P68/'C(Si)_M'!$B$1/1000</f>
        <v>5.3052286767193034E-3</v>
      </c>
      <c r="Q68" s="139"/>
      <c r="R68" s="149">
        <f>'C(Si)'!R68/'C(Si)_M'!$B$1/1000</f>
        <v>5.0559897455982623E-3</v>
      </c>
      <c r="S68" s="129"/>
      <c r="T68" s="129"/>
      <c r="U68" s="3"/>
      <c r="V68" s="149">
        <f>'C(Si)'!V68/'C(Si)_M'!$B$1/1000</f>
        <v>5.4832564846629041E-3</v>
      </c>
      <c r="W68" s="149">
        <f>'C(Si)'!W68/'C(Si)_M'!$B$1/1000</f>
        <v>4.6287230065336204E-3</v>
      </c>
    </row>
    <row r="69" spans="1:23" s="22" customFormat="1" x14ac:dyDescent="0.25">
      <c r="A69" s="125" t="s">
        <v>17</v>
      </c>
      <c r="B69" s="125" t="s">
        <v>127</v>
      </c>
      <c r="C69" s="125" t="s">
        <v>73</v>
      </c>
      <c r="D69" s="125">
        <v>90</v>
      </c>
      <c r="E69" s="125">
        <v>1200</v>
      </c>
      <c r="F69" s="125" t="s">
        <v>4</v>
      </c>
      <c r="K69" s="67" t="s">
        <v>229</v>
      </c>
      <c r="L69" s="127" t="str">
        <f t="shared" si="0"/>
        <v>MW-90-1200-A---C(Si)</v>
      </c>
      <c r="P69" s="149">
        <f>'C(Si)'!P69/'C(Si)_M'!$B$1/1000</f>
        <v>3.1297288636485021E-3</v>
      </c>
      <c r="Q69" s="139"/>
      <c r="R69" s="149">
        <f>'C(Si)'!R69/'C(Si)_M'!$B$1/1000</f>
        <v>4.8423563760659413E-3</v>
      </c>
      <c r="S69" s="129"/>
      <c r="T69" s="129"/>
      <c r="V69" s="149">
        <f>'C(Si)'!V69/'C(Si)_M'!$B$1/1000</f>
        <v>5.3764397998967437E-3</v>
      </c>
      <c r="W69" s="149">
        <f>'C(Si)'!W69/'C(Si)_M'!$B$1/1000</f>
        <v>4.5219063217674599E-3</v>
      </c>
    </row>
    <row r="70" spans="1:23" s="22" customFormat="1" x14ac:dyDescent="0.25">
      <c r="A70" s="125" t="s">
        <v>17</v>
      </c>
      <c r="B70" s="125" t="s">
        <v>128</v>
      </c>
      <c r="C70" s="125" t="s">
        <v>73</v>
      </c>
      <c r="D70" s="125">
        <v>90</v>
      </c>
      <c r="E70" s="125">
        <v>1200</v>
      </c>
      <c r="F70" s="125" t="s">
        <v>4</v>
      </c>
      <c r="K70" s="67" t="s">
        <v>229</v>
      </c>
      <c r="L70" s="127" t="str">
        <f t="shared" si="0"/>
        <v>MW-90-1200-A---C(Si)</v>
      </c>
      <c r="P70" s="149">
        <f>'C(Si)'!P70/'C(Si)_M'!$B$1/1000</f>
        <v>5.5544676078403453E-3</v>
      </c>
      <c r="Q70" s="139"/>
      <c r="R70" s="149">
        <f>'C(Si)'!R70/'C(Si)_M'!$B$1/1000</f>
        <v>5.1628064303644227E-3</v>
      </c>
      <c r="S70" s="129"/>
      <c r="T70" s="129"/>
      <c r="V70" s="149">
        <f>'C(Si)'!V70/'C(Si)_M'!$B$1/1000</f>
        <v>5.6256787310177848E-3</v>
      </c>
      <c r="W70" s="149">
        <f>'C(Si)'!W70/'C(Si)_M'!$B$1/1000</f>
        <v>4.6287230065336204E-3</v>
      </c>
    </row>
    <row r="71" spans="1:23" x14ac:dyDescent="0.25">
      <c r="B71" s="1"/>
      <c r="C71"/>
      <c r="D71"/>
      <c r="E71"/>
      <c r="F71"/>
      <c r="G71"/>
      <c r="H71"/>
      <c r="I71"/>
      <c r="J71"/>
      <c r="K71"/>
      <c r="L71" s="102"/>
      <c r="M71"/>
      <c r="N71"/>
      <c r="O71"/>
      <c r="P71"/>
      <c r="Q71"/>
      <c r="R71"/>
      <c r="S71"/>
      <c r="T71"/>
      <c r="U71"/>
    </row>
    <row r="72" spans="1:23" x14ac:dyDescent="0.25">
      <c r="B72" s="1"/>
      <c r="C72"/>
      <c r="D72"/>
      <c r="E72"/>
      <c r="F72"/>
      <c r="G72"/>
      <c r="H72"/>
      <c r="I72"/>
      <c r="J72"/>
      <c r="K72"/>
      <c r="L72" s="102"/>
      <c r="M72"/>
      <c r="N72"/>
      <c r="O72"/>
      <c r="P72"/>
      <c r="Q72"/>
      <c r="R72"/>
      <c r="S72"/>
      <c r="T72"/>
      <c r="U72"/>
    </row>
    <row r="73" spans="1:23" x14ac:dyDescent="0.25">
      <c r="B73" s="1"/>
      <c r="C73"/>
      <c r="D73"/>
      <c r="E73"/>
      <c r="F73"/>
      <c r="G73"/>
      <c r="H73"/>
      <c r="I73"/>
      <c r="J73"/>
      <c r="K73"/>
      <c r="L73" s="102"/>
      <c r="M73"/>
      <c r="N73"/>
      <c r="O73"/>
      <c r="P73"/>
      <c r="Q73"/>
      <c r="R73"/>
      <c r="S73"/>
      <c r="T73"/>
      <c r="U73"/>
    </row>
    <row r="74" spans="1:23" x14ac:dyDescent="0.25">
      <c r="B74" s="1"/>
      <c r="C74"/>
      <c r="D74"/>
      <c r="E74"/>
      <c r="F74"/>
      <c r="G74"/>
      <c r="H74"/>
      <c r="I74"/>
      <c r="J74"/>
      <c r="K74"/>
      <c r="L74" s="102"/>
      <c r="M74"/>
      <c r="N74"/>
      <c r="O74"/>
      <c r="P74"/>
      <c r="Q74"/>
      <c r="R74"/>
      <c r="S74"/>
      <c r="T74"/>
      <c r="U74"/>
    </row>
    <row r="75" spans="1:23" x14ac:dyDescent="0.25">
      <c r="B75" s="1"/>
      <c r="C75"/>
      <c r="D75"/>
      <c r="E75"/>
      <c r="F75"/>
      <c r="G75"/>
      <c r="H75"/>
      <c r="I75"/>
      <c r="J75"/>
      <c r="K75"/>
      <c r="L75" s="102"/>
      <c r="M75"/>
      <c r="N75"/>
      <c r="O75"/>
      <c r="P75"/>
      <c r="Q75"/>
      <c r="R75"/>
      <c r="S75"/>
      <c r="T75"/>
      <c r="U75"/>
    </row>
    <row r="76" spans="1:23" x14ac:dyDescent="0.25">
      <c r="B76" s="1"/>
      <c r="C76"/>
      <c r="D76"/>
      <c r="E76"/>
      <c r="F76"/>
      <c r="G76"/>
      <c r="H76"/>
      <c r="I76"/>
      <c r="J76"/>
      <c r="K76"/>
      <c r="L76" s="102"/>
      <c r="M76"/>
      <c r="N76"/>
      <c r="O76"/>
      <c r="P76"/>
      <c r="Q76"/>
      <c r="R76"/>
      <c r="S76"/>
      <c r="T76"/>
      <c r="U76"/>
    </row>
    <row r="77" spans="1:23" x14ac:dyDescent="0.25">
      <c r="B77" s="1"/>
      <c r="C77"/>
      <c r="D77"/>
      <c r="E77"/>
      <c r="F77"/>
      <c r="G77"/>
      <c r="H77"/>
      <c r="I77"/>
      <c r="J77"/>
      <c r="K77"/>
      <c r="L77" s="102"/>
      <c r="M77"/>
      <c r="N77"/>
      <c r="O77"/>
      <c r="P77"/>
      <c r="Q77"/>
      <c r="R77"/>
      <c r="S77"/>
      <c r="T77"/>
      <c r="U77"/>
    </row>
    <row r="78" spans="1:23" x14ac:dyDescent="0.25">
      <c r="B78" s="1"/>
      <c r="C78"/>
      <c r="D78"/>
      <c r="E78"/>
      <c r="F78"/>
      <c r="G78"/>
      <c r="H78"/>
      <c r="I78"/>
      <c r="J78"/>
      <c r="K78"/>
      <c r="L78" s="102"/>
      <c r="M78"/>
      <c r="N78"/>
      <c r="O78"/>
      <c r="P78"/>
      <c r="Q78"/>
      <c r="R78"/>
      <c r="S78"/>
      <c r="T78"/>
      <c r="U78"/>
    </row>
    <row r="79" spans="1:23" x14ac:dyDescent="0.25">
      <c r="B79" s="1"/>
      <c r="C79"/>
      <c r="D79"/>
      <c r="E79"/>
      <c r="F79"/>
      <c r="G79"/>
      <c r="H79"/>
      <c r="I79"/>
      <c r="J79"/>
      <c r="K79"/>
      <c r="L79" s="102"/>
      <c r="M79"/>
      <c r="N79"/>
      <c r="O79"/>
      <c r="P79"/>
      <c r="Q79"/>
      <c r="R79"/>
      <c r="S79"/>
      <c r="T79"/>
      <c r="U79"/>
    </row>
    <row r="80" spans="1:23" x14ac:dyDescent="0.25">
      <c r="B80" s="1"/>
      <c r="C80"/>
      <c r="D80" s="3"/>
      <c r="E80" s="6"/>
      <c r="F80"/>
      <c r="G80"/>
      <c r="H80"/>
      <c r="I80"/>
      <c r="J80"/>
      <c r="K80"/>
      <c r="L80" s="102"/>
      <c r="M80"/>
      <c r="N80"/>
      <c r="O80"/>
      <c r="P80"/>
      <c r="Q80"/>
      <c r="R80"/>
      <c r="S80"/>
      <c r="T80"/>
      <c r="U80"/>
    </row>
    <row r="81" spans="2:12" customFormat="1" x14ac:dyDescent="0.25">
      <c r="B81" s="1"/>
      <c r="D81" s="3"/>
      <c r="E81" s="6"/>
      <c r="L81" s="102"/>
    </row>
    <row r="82" spans="2:12" customFormat="1" x14ac:dyDescent="0.25">
      <c r="B82" s="1"/>
      <c r="D82" s="3"/>
      <c r="E82" s="6"/>
      <c r="L82" s="102"/>
    </row>
    <row r="83" spans="2:12" customFormat="1" x14ac:dyDescent="0.25">
      <c r="B83" s="1"/>
      <c r="D83" s="3"/>
      <c r="E83" s="6"/>
      <c r="L83" s="102"/>
    </row>
    <row r="84" spans="2:12" customFormat="1" x14ac:dyDescent="0.25">
      <c r="B84" s="1"/>
      <c r="D84" s="3"/>
      <c r="E84" s="6"/>
      <c r="L84" s="102"/>
    </row>
    <row r="85" spans="2:12" customFormat="1" x14ac:dyDescent="0.25">
      <c r="B85" s="1"/>
      <c r="D85" s="3"/>
      <c r="E85" s="6"/>
      <c r="L85" s="102"/>
    </row>
    <row r="86" spans="2:12" customFormat="1" x14ac:dyDescent="0.25">
      <c r="B86" s="1"/>
      <c r="D86" s="3"/>
      <c r="E86" s="6"/>
      <c r="L86" s="102"/>
    </row>
    <row r="87" spans="2:12" customFormat="1" x14ac:dyDescent="0.25">
      <c r="B87" s="1"/>
      <c r="L87" s="102"/>
    </row>
    <row r="88" spans="2:12" customFormat="1" x14ac:dyDescent="0.25">
      <c r="B88" s="1"/>
      <c r="L88" s="102"/>
    </row>
    <row r="89" spans="2:12" customFormat="1" x14ac:dyDescent="0.25">
      <c r="B89" s="1"/>
      <c r="L89" s="102"/>
    </row>
    <row r="90" spans="2:12" customFormat="1" x14ac:dyDescent="0.25">
      <c r="B90" s="1"/>
      <c r="L90" s="102"/>
    </row>
    <row r="91" spans="2:12" customFormat="1" x14ac:dyDescent="0.25">
      <c r="B91" s="1"/>
      <c r="L91" s="102"/>
    </row>
    <row r="92" spans="2:12" customFormat="1" x14ac:dyDescent="0.25">
      <c r="B92" s="1"/>
      <c r="L92" s="102"/>
    </row>
    <row r="93" spans="2:12" customFormat="1" x14ac:dyDescent="0.25">
      <c r="B93" s="1"/>
      <c r="L93" s="102"/>
    </row>
    <row r="94" spans="2:12" customFormat="1" x14ac:dyDescent="0.25">
      <c r="B94" s="1"/>
      <c r="L94" s="102"/>
    </row>
    <row r="95" spans="2:12" customFormat="1" x14ac:dyDescent="0.25">
      <c r="B95" s="1"/>
      <c r="L95" s="102"/>
    </row>
    <row r="96" spans="2:12" customFormat="1" x14ac:dyDescent="0.25">
      <c r="B96" s="1"/>
      <c r="L96" s="102"/>
    </row>
    <row r="97" spans="2:12" customFormat="1" x14ac:dyDescent="0.25">
      <c r="B97" s="1"/>
      <c r="L97" s="102"/>
    </row>
    <row r="98" spans="2:12" customFormat="1" x14ac:dyDescent="0.25">
      <c r="B98" s="1"/>
      <c r="L98" s="102"/>
    </row>
    <row r="99" spans="2:12" customFormat="1" x14ac:dyDescent="0.25">
      <c r="B99" s="1"/>
      <c r="L99" s="102"/>
    </row>
    <row r="100" spans="2:12" customFormat="1" x14ac:dyDescent="0.25">
      <c r="B100" s="1"/>
      <c r="L100" s="102"/>
    </row>
    <row r="101" spans="2:12" customFormat="1" x14ac:dyDescent="0.25">
      <c r="B101" s="1"/>
      <c r="L101" s="102"/>
    </row>
    <row r="102" spans="2:12" customFormat="1" x14ac:dyDescent="0.25">
      <c r="B102" s="1"/>
      <c r="L102" s="102"/>
    </row>
    <row r="103" spans="2:12" customFormat="1" x14ac:dyDescent="0.25">
      <c r="B103" s="1"/>
      <c r="L103" s="102"/>
    </row>
    <row r="104" spans="2:12" customFormat="1" x14ac:dyDescent="0.25">
      <c r="B104" s="1"/>
      <c r="L104" s="102"/>
    </row>
    <row r="105" spans="2:12" customFormat="1" x14ac:dyDescent="0.25">
      <c r="B105" s="1"/>
      <c r="L105" s="102"/>
    </row>
    <row r="106" spans="2:12" customFormat="1" x14ac:dyDescent="0.25">
      <c r="B106" s="1"/>
      <c r="L106" s="102"/>
    </row>
    <row r="107" spans="2:12" customFormat="1" x14ac:dyDescent="0.25">
      <c r="B107" s="1"/>
      <c r="L107" s="102"/>
    </row>
    <row r="108" spans="2:12" customFormat="1" x14ac:dyDescent="0.25">
      <c r="B108" s="1"/>
      <c r="L108" s="102"/>
    </row>
    <row r="109" spans="2:12" customFormat="1" x14ac:dyDescent="0.25">
      <c r="B109" s="1"/>
      <c r="L109" s="102"/>
    </row>
    <row r="110" spans="2:12" customFormat="1" x14ac:dyDescent="0.25">
      <c r="B110" s="1"/>
      <c r="L110" s="102"/>
    </row>
    <row r="111" spans="2:12" customFormat="1" x14ac:dyDescent="0.25">
      <c r="B111" s="1"/>
      <c r="L111" s="102"/>
    </row>
    <row r="112" spans="2:12" customFormat="1" x14ac:dyDescent="0.25">
      <c r="B112" s="1"/>
      <c r="L112" s="102"/>
    </row>
    <row r="113" spans="2:12" customFormat="1" x14ac:dyDescent="0.25">
      <c r="B113" s="1"/>
      <c r="L113" s="102"/>
    </row>
    <row r="114" spans="2:12" customFormat="1" x14ac:dyDescent="0.25">
      <c r="B114" s="1"/>
      <c r="L114" s="102"/>
    </row>
    <row r="115" spans="2:12" customFormat="1" x14ac:dyDescent="0.25">
      <c r="B115" s="1"/>
      <c r="L115" s="102"/>
    </row>
    <row r="116" spans="2:12" customFormat="1" x14ac:dyDescent="0.25">
      <c r="B116" s="1"/>
      <c r="L116" s="102"/>
    </row>
    <row r="117" spans="2:12" customFormat="1" x14ac:dyDescent="0.25">
      <c r="B117" s="1"/>
      <c r="L117" s="102"/>
    </row>
    <row r="118" spans="2:12" customFormat="1" x14ac:dyDescent="0.25">
      <c r="B118" s="1"/>
      <c r="L118" s="102"/>
    </row>
    <row r="119" spans="2:12" customFormat="1" x14ac:dyDescent="0.25">
      <c r="B119" s="1"/>
      <c r="L119" s="102"/>
    </row>
    <row r="120" spans="2:12" customFormat="1" x14ac:dyDescent="0.25">
      <c r="B120" s="1"/>
      <c r="L120" s="102"/>
    </row>
    <row r="121" spans="2:12" customFormat="1" x14ac:dyDescent="0.25">
      <c r="B121" s="1"/>
      <c r="L121" s="102"/>
    </row>
    <row r="122" spans="2:12" customFormat="1" x14ac:dyDescent="0.25">
      <c r="B122" s="1"/>
      <c r="L122" s="102"/>
    </row>
    <row r="123" spans="2:12" customFormat="1" x14ac:dyDescent="0.25">
      <c r="B123" s="1"/>
      <c r="L123" s="102"/>
    </row>
    <row r="124" spans="2:12" customFormat="1" x14ac:dyDescent="0.25">
      <c r="B124" s="1"/>
      <c r="L124" s="102"/>
    </row>
    <row r="125" spans="2:12" customFormat="1" x14ac:dyDescent="0.25">
      <c r="B125" s="1"/>
      <c r="L125" s="102"/>
    </row>
    <row r="126" spans="2:12" customFormat="1" x14ac:dyDescent="0.25">
      <c r="B126" s="1"/>
      <c r="L126" s="102"/>
    </row>
    <row r="127" spans="2:12" customFormat="1" x14ac:dyDescent="0.25">
      <c r="B127" s="1"/>
      <c r="L127" s="102"/>
    </row>
    <row r="128" spans="2:12" customFormat="1" x14ac:dyDescent="0.25">
      <c r="B128" s="1"/>
      <c r="L128" s="102"/>
    </row>
    <row r="129" spans="2:12" customFormat="1" x14ac:dyDescent="0.25">
      <c r="B129" s="1"/>
      <c r="L129" s="102"/>
    </row>
    <row r="130" spans="2:12" customFormat="1" x14ac:dyDescent="0.25">
      <c r="B130" s="1"/>
      <c r="L130" s="102"/>
    </row>
    <row r="131" spans="2:12" customFormat="1" x14ac:dyDescent="0.25">
      <c r="B131" s="1"/>
      <c r="L131" s="102"/>
    </row>
    <row r="132" spans="2:12" customFormat="1" x14ac:dyDescent="0.25">
      <c r="B132" s="1"/>
      <c r="L132" s="102"/>
    </row>
    <row r="133" spans="2:12" customFormat="1" x14ac:dyDescent="0.25">
      <c r="B133" s="1"/>
      <c r="L133" s="102"/>
    </row>
    <row r="134" spans="2:12" customFormat="1" x14ac:dyDescent="0.25">
      <c r="B134" s="1"/>
      <c r="L134" s="102"/>
    </row>
    <row r="135" spans="2:12" customFormat="1" x14ac:dyDescent="0.25">
      <c r="B135" s="1"/>
      <c r="L135" s="102"/>
    </row>
    <row r="136" spans="2:12" customFormat="1" x14ac:dyDescent="0.25">
      <c r="B136" s="1"/>
      <c r="L136" s="102"/>
    </row>
    <row r="137" spans="2:12" customFormat="1" x14ac:dyDescent="0.25">
      <c r="B137" s="1"/>
      <c r="L137" s="102"/>
    </row>
    <row r="138" spans="2:12" customFormat="1" x14ac:dyDescent="0.25">
      <c r="B138" s="1"/>
      <c r="L138" s="102"/>
    </row>
    <row r="139" spans="2:12" customFormat="1" x14ac:dyDescent="0.25">
      <c r="B139" s="1"/>
      <c r="L139" s="102"/>
    </row>
    <row r="140" spans="2:12" customFormat="1" x14ac:dyDescent="0.25">
      <c r="B140" s="1"/>
      <c r="L140" s="102"/>
    </row>
    <row r="141" spans="2:12" customFormat="1" x14ac:dyDescent="0.25">
      <c r="B141" s="1"/>
      <c r="L141" s="102"/>
    </row>
    <row r="142" spans="2:12" customFormat="1" x14ac:dyDescent="0.25">
      <c r="B142" s="1"/>
      <c r="L142" s="102"/>
    </row>
    <row r="143" spans="2:12" customFormat="1" x14ac:dyDescent="0.25">
      <c r="B143" s="1"/>
      <c r="L143" s="102"/>
    </row>
    <row r="144" spans="2:12" customFormat="1" x14ac:dyDescent="0.25">
      <c r="B144" s="1"/>
      <c r="L144" s="102"/>
    </row>
    <row r="145" spans="2:12" customFormat="1" x14ac:dyDescent="0.25">
      <c r="B145" s="1"/>
      <c r="L145" s="102"/>
    </row>
    <row r="146" spans="2:12" customFormat="1" x14ac:dyDescent="0.25">
      <c r="B146" s="1"/>
      <c r="L146" s="102"/>
    </row>
    <row r="147" spans="2:12" customFormat="1" x14ac:dyDescent="0.25">
      <c r="B147" s="1"/>
      <c r="L147" s="102"/>
    </row>
    <row r="148" spans="2:12" customFormat="1" x14ac:dyDescent="0.25">
      <c r="B148" s="1"/>
      <c r="L148" s="102"/>
    </row>
    <row r="149" spans="2:12" customFormat="1" x14ac:dyDescent="0.25">
      <c r="B149" s="1"/>
      <c r="L149" s="102"/>
    </row>
    <row r="150" spans="2:12" customFormat="1" x14ac:dyDescent="0.25">
      <c r="B150" s="1"/>
      <c r="L150" s="102"/>
    </row>
    <row r="151" spans="2:12" customFormat="1" x14ac:dyDescent="0.25">
      <c r="B151" s="1"/>
      <c r="L151" s="102"/>
    </row>
    <row r="152" spans="2:12" customFormat="1" x14ac:dyDescent="0.25">
      <c r="B152" s="1"/>
      <c r="L152" s="102"/>
    </row>
    <row r="153" spans="2:12" customFormat="1" x14ac:dyDescent="0.25">
      <c r="B153" s="1"/>
      <c r="L153" s="102"/>
    </row>
    <row r="154" spans="2:12" customFormat="1" x14ac:dyDescent="0.25">
      <c r="B154" s="1"/>
      <c r="L154" s="102"/>
    </row>
    <row r="155" spans="2:12" customFormat="1" x14ac:dyDescent="0.25">
      <c r="B155" s="1"/>
      <c r="L155" s="102"/>
    </row>
    <row r="156" spans="2:12" customFormat="1" x14ac:dyDescent="0.25">
      <c r="B156" s="1"/>
      <c r="L156" s="102"/>
    </row>
    <row r="157" spans="2:12" customFormat="1" x14ac:dyDescent="0.25">
      <c r="B157" s="1"/>
      <c r="L157" s="102"/>
    </row>
    <row r="158" spans="2:12" customFormat="1" x14ac:dyDescent="0.25">
      <c r="B158" s="1"/>
      <c r="L158" s="102"/>
    </row>
    <row r="159" spans="2:12" customFormat="1" x14ac:dyDescent="0.25">
      <c r="B159" s="1"/>
      <c r="L159" s="102"/>
    </row>
    <row r="160" spans="2:12" customFormat="1" x14ac:dyDescent="0.25">
      <c r="B160" s="1"/>
      <c r="L160" s="102"/>
    </row>
    <row r="161" spans="2:12" customFormat="1" x14ac:dyDescent="0.25">
      <c r="B161" s="1"/>
      <c r="L161" s="102"/>
    </row>
    <row r="162" spans="2:12" customFormat="1" x14ac:dyDescent="0.25">
      <c r="B162" s="1"/>
      <c r="L162" s="102"/>
    </row>
    <row r="163" spans="2:12" customFormat="1" x14ac:dyDescent="0.25">
      <c r="B163" s="1"/>
      <c r="L163" s="102"/>
    </row>
    <row r="164" spans="2:12" customFormat="1" x14ac:dyDescent="0.25">
      <c r="B164" s="1"/>
      <c r="L164" s="102"/>
    </row>
    <row r="165" spans="2:12" customFormat="1" x14ac:dyDescent="0.25">
      <c r="B165" s="1"/>
      <c r="L165" s="102"/>
    </row>
    <row r="166" spans="2:12" customFormat="1" x14ac:dyDescent="0.25">
      <c r="B166" s="1"/>
      <c r="L166" s="102"/>
    </row>
    <row r="167" spans="2:12" customFormat="1" x14ac:dyDescent="0.25">
      <c r="B167" s="1"/>
      <c r="L167" s="102"/>
    </row>
    <row r="168" spans="2:12" customFormat="1" x14ac:dyDescent="0.25">
      <c r="B168" s="1"/>
      <c r="L168" s="102"/>
    </row>
    <row r="169" spans="2:12" customFormat="1" x14ac:dyDescent="0.25">
      <c r="B169" s="1"/>
      <c r="L169" s="102"/>
    </row>
    <row r="170" spans="2:12" customFormat="1" x14ac:dyDescent="0.25">
      <c r="B170" s="1"/>
      <c r="L170" s="102"/>
    </row>
    <row r="171" spans="2:12" customFormat="1" x14ac:dyDescent="0.25">
      <c r="B171" s="1"/>
      <c r="L171" s="102"/>
    </row>
    <row r="172" spans="2:12" customFormat="1" x14ac:dyDescent="0.25">
      <c r="B172" s="1"/>
      <c r="L172" s="102"/>
    </row>
    <row r="173" spans="2:12" customFormat="1" x14ac:dyDescent="0.25">
      <c r="B173" s="1"/>
      <c r="L173" s="102"/>
    </row>
    <row r="174" spans="2:12" customFormat="1" x14ac:dyDescent="0.25">
      <c r="B174" s="1"/>
      <c r="L174" s="102"/>
    </row>
    <row r="175" spans="2:12" customFormat="1" x14ac:dyDescent="0.25">
      <c r="B175" s="1"/>
      <c r="L175" s="102"/>
    </row>
    <row r="176" spans="2:12" customFormat="1" x14ac:dyDescent="0.25">
      <c r="B176" s="1"/>
      <c r="L176" s="102"/>
    </row>
    <row r="177" spans="2:12" customFormat="1" x14ac:dyDescent="0.25">
      <c r="B177" s="1"/>
      <c r="L177" s="102"/>
    </row>
    <row r="178" spans="2:12" customFormat="1" x14ac:dyDescent="0.25">
      <c r="B178" s="1"/>
      <c r="L178" s="102"/>
    </row>
    <row r="179" spans="2:12" customFormat="1" x14ac:dyDescent="0.25">
      <c r="B179" s="1"/>
      <c r="L179" s="102"/>
    </row>
    <row r="180" spans="2:12" customFormat="1" x14ac:dyDescent="0.25">
      <c r="B180" s="1"/>
      <c r="L180" s="102"/>
    </row>
    <row r="181" spans="2:12" customFormat="1" x14ac:dyDescent="0.25">
      <c r="B181" s="1"/>
      <c r="L181" s="102"/>
    </row>
    <row r="182" spans="2:12" customFormat="1" x14ac:dyDescent="0.25">
      <c r="B182" s="1"/>
      <c r="L182" s="102"/>
    </row>
    <row r="183" spans="2:12" customFormat="1" x14ac:dyDescent="0.25">
      <c r="B183" s="1"/>
      <c r="L183" s="102"/>
    </row>
    <row r="184" spans="2:12" customFormat="1" x14ac:dyDescent="0.25">
      <c r="B184" s="1"/>
      <c r="L184" s="102"/>
    </row>
    <row r="185" spans="2:12" customFormat="1" x14ac:dyDescent="0.25">
      <c r="B185" s="1"/>
      <c r="L185" s="102"/>
    </row>
    <row r="186" spans="2:12" customFormat="1" x14ac:dyDescent="0.25">
      <c r="B186" s="1"/>
      <c r="L186" s="102"/>
    </row>
    <row r="187" spans="2:12" customFormat="1" x14ac:dyDescent="0.25">
      <c r="B187" s="1"/>
      <c r="L187" s="102"/>
    </row>
    <row r="188" spans="2:12" customFormat="1" x14ac:dyDescent="0.25">
      <c r="B188" s="1"/>
      <c r="L188" s="102"/>
    </row>
    <row r="189" spans="2:12" customFormat="1" x14ac:dyDescent="0.25">
      <c r="B189" s="1"/>
      <c r="L189" s="102"/>
    </row>
    <row r="190" spans="2:12" customFormat="1" x14ac:dyDescent="0.25">
      <c r="B190" s="1"/>
      <c r="L190" s="102"/>
    </row>
    <row r="191" spans="2:12" customFormat="1" x14ac:dyDescent="0.25">
      <c r="B191" s="1"/>
      <c r="L191" s="102"/>
    </row>
    <row r="192" spans="2:12" customFormat="1" x14ac:dyDescent="0.25">
      <c r="B192" s="1"/>
      <c r="L192" s="102"/>
    </row>
    <row r="193" spans="2:12" customFormat="1" x14ac:dyDescent="0.25">
      <c r="B193" s="1"/>
      <c r="L193" s="102"/>
    </row>
    <row r="194" spans="2:12" customFormat="1" x14ac:dyDescent="0.25">
      <c r="B194" s="1"/>
      <c r="L194" s="102"/>
    </row>
    <row r="195" spans="2:12" customFormat="1" x14ac:dyDescent="0.25">
      <c r="B195" s="1"/>
      <c r="L195" s="102"/>
    </row>
    <row r="196" spans="2:12" customFormat="1" x14ac:dyDescent="0.25">
      <c r="B196" s="1"/>
      <c r="L196" s="102"/>
    </row>
    <row r="197" spans="2:12" customFormat="1" x14ac:dyDescent="0.25">
      <c r="B197" s="1"/>
      <c r="L197" s="102"/>
    </row>
    <row r="198" spans="2:12" customFormat="1" x14ac:dyDescent="0.25">
      <c r="B198" s="1"/>
      <c r="L198" s="102"/>
    </row>
    <row r="199" spans="2:12" customFormat="1" x14ac:dyDescent="0.25">
      <c r="B199" s="1"/>
      <c r="L199" s="102"/>
    </row>
    <row r="200" spans="2:12" customFormat="1" x14ac:dyDescent="0.25">
      <c r="B200" s="1"/>
      <c r="L200" s="102"/>
    </row>
    <row r="201" spans="2:12" customFormat="1" x14ac:dyDescent="0.25">
      <c r="B201" s="1"/>
      <c r="L201" s="102"/>
    </row>
    <row r="202" spans="2:12" customFormat="1" x14ac:dyDescent="0.25">
      <c r="B202" s="1"/>
      <c r="L202" s="102"/>
    </row>
    <row r="203" spans="2:12" customFormat="1" x14ac:dyDescent="0.25">
      <c r="B203" s="1"/>
      <c r="L203" s="102"/>
    </row>
    <row r="204" spans="2:12" customFormat="1" x14ac:dyDescent="0.25">
      <c r="B204" s="1"/>
      <c r="L204" s="102"/>
    </row>
    <row r="205" spans="2:12" customFormat="1" x14ac:dyDescent="0.25">
      <c r="B205" s="1"/>
      <c r="L205" s="102"/>
    </row>
    <row r="206" spans="2:12" customFormat="1" x14ac:dyDescent="0.25">
      <c r="B206" s="1"/>
      <c r="L206" s="102"/>
    </row>
    <row r="207" spans="2:12" customFormat="1" x14ac:dyDescent="0.25">
      <c r="B207" s="1"/>
      <c r="L207" s="102"/>
    </row>
    <row r="208" spans="2:12" customFormat="1" x14ac:dyDescent="0.25">
      <c r="B208" s="1"/>
      <c r="L208" s="102"/>
    </row>
    <row r="209" spans="2:12" customFormat="1" x14ac:dyDescent="0.25">
      <c r="B209" s="1"/>
      <c r="L209" s="102"/>
    </row>
    <row r="210" spans="2:12" customFormat="1" x14ac:dyDescent="0.25">
      <c r="B210" s="1"/>
      <c r="L210" s="102"/>
    </row>
    <row r="211" spans="2:12" customFormat="1" x14ac:dyDescent="0.25">
      <c r="B211" s="1"/>
      <c r="L211" s="102"/>
    </row>
    <row r="212" spans="2:12" customFormat="1" x14ac:dyDescent="0.25">
      <c r="B212" s="1"/>
      <c r="L212" s="102"/>
    </row>
    <row r="213" spans="2:12" customFormat="1" x14ac:dyDescent="0.25">
      <c r="B213" s="1"/>
      <c r="L213" s="102"/>
    </row>
    <row r="214" spans="2:12" customFormat="1" x14ac:dyDescent="0.25">
      <c r="B214" s="1"/>
      <c r="L214" s="102"/>
    </row>
    <row r="215" spans="2:12" customFormat="1" x14ac:dyDescent="0.25">
      <c r="B215" s="1"/>
      <c r="L215" s="102"/>
    </row>
    <row r="216" spans="2:12" customFormat="1" x14ac:dyDescent="0.25">
      <c r="B216" s="1"/>
      <c r="L216" s="102"/>
    </row>
    <row r="217" spans="2:12" customFormat="1" x14ac:dyDescent="0.25">
      <c r="B217" s="1"/>
      <c r="L217" s="102"/>
    </row>
    <row r="218" spans="2:12" customFormat="1" x14ac:dyDescent="0.25">
      <c r="B218" s="1"/>
      <c r="L218" s="102"/>
    </row>
    <row r="219" spans="2:12" customFormat="1" x14ac:dyDescent="0.25">
      <c r="B219" s="1"/>
      <c r="L219" s="102"/>
    </row>
    <row r="220" spans="2:12" customFormat="1" x14ac:dyDescent="0.25">
      <c r="B220" s="1"/>
      <c r="L220" s="102"/>
    </row>
    <row r="221" spans="2:12" customFormat="1" x14ac:dyDescent="0.25">
      <c r="B221" s="1"/>
      <c r="L221" s="102"/>
    </row>
    <row r="222" spans="2:12" customFormat="1" x14ac:dyDescent="0.25">
      <c r="B222" s="1"/>
      <c r="L222" s="102"/>
    </row>
    <row r="223" spans="2:12" customFormat="1" x14ac:dyDescent="0.25">
      <c r="B223" s="1"/>
      <c r="L223" s="102"/>
    </row>
    <row r="224" spans="2:12" customFormat="1" x14ac:dyDescent="0.25">
      <c r="B224" s="1"/>
      <c r="L224" s="102"/>
    </row>
    <row r="225" spans="2:12" customFormat="1" x14ac:dyDescent="0.25">
      <c r="B225" s="1"/>
      <c r="L225" s="102"/>
    </row>
    <row r="226" spans="2:12" customFormat="1" x14ac:dyDescent="0.25">
      <c r="B226" s="1"/>
      <c r="L226" s="102"/>
    </row>
    <row r="227" spans="2:12" customFormat="1" x14ac:dyDescent="0.25">
      <c r="B227" s="1"/>
      <c r="L227" s="102"/>
    </row>
    <row r="228" spans="2:12" customFormat="1" x14ac:dyDescent="0.25">
      <c r="B228" s="1"/>
      <c r="L228" s="102"/>
    </row>
    <row r="229" spans="2:12" customFormat="1" x14ac:dyDescent="0.25">
      <c r="B229" s="1"/>
      <c r="L229" s="102"/>
    </row>
    <row r="230" spans="2:12" customFormat="1" x14ac:dyDescent="0.25">
      <c r="B230" s="1"/>
      <c r="L230" s="102"/>
    </row>
    <row r="231" spans="2:12" customFormat="1" x14ac:dyDescent="0.25">
      <c r="B231" s="1"/>
      <c r="L231" s="102"/>
    </row>
    <row r="232" spans="2:12" customFormat="1" x14ac:dyDescent="0.25">
      <c r="B232" s="1"/>
      <c r="L232" s="102"/>
    </row>
    <row r="233" spans="2:12" customFormat="1" x14ac:dyDescent="0.25">
      <c r="B233" s="1"/>
      <c r="L233" s="102"/>
    </row>
    <row r="234" spans="2:12" customFormat="1" x14ac:dyDescent="0.25">
      <c r="B234" s="1"/>
      <c r="L234" s="102"/>
    </row>
    <row r="235" spans="2:12" customFormat="1" x14ac:dyDescent="0.25">
      <c r="B235" s="1"/>
      <c r="L235" s="102"/>
    </row>
    <row r="236" spans="2:12" customFormat="1" x14ac:dyDescent="0.25">
      <c r="B236" s="1"/>
      <c r="L236" s="102"/>
    </row>
    <row r="237" spans="2:12" customFormat="1" x14ac:dyDescent="0.25">
      <c r="B237" s="1"/>
      <c r="L237" s="102"/>
    </row>
    <row r="238" spans="2:12" customFormat="1" x14ac:dyDescent="0.25">
      <c r="B238" s="1"/>
      <c r="L238" s="102"/>
    </row>
    <row r="239" spans="2:12" customFormat="1" x14ac:dyDescent="0.25">
      <c r="B239" s="1"/>
      <c r="L239" s="102"/>
    </row>
    <row r="240" spans="2:12" customFormat="1" x14ac:dyDescent="0.25">
      <c r="B240" s="1"/>
      <c r="L240" s="102"/>
    </row>
    <row r="241" spans="2:12" customFormat="1" x14ac:dyDescent="0.25">
      <c r="B241" s="1"/>
      <c r="L241" s="102"/>
    </row>
    <row r="242" spans="2:12" customFormat="1" x14ac:dyDescent="0.25">
      <c r="B242" s="1"/>
      <c r="L242" s="102"/>
    </row>
    <row r="243" spans="2:12" customFormat="1" x14ac:dyDescent="0.25">
      <c r="B243" s="1"/>
      <c r="L243" s="102"/>
    </row>
    <row r="244" spans="2:12" customFormat="1" x14ac:dyDescent="0.25">
      <c r="B244" s="1"/>
      <c r="L244" s="102"/>
    </row>
    <row r="245" spans="2:12" customFormat="1" x14ac:dyDescent="0.25">
      <c r="B245" s="1"/>
      <c r="L245" s="102"/>
    </row>
    <row r="246" spans="2:12" customFormat="1" x14ac:dyDescent="0.25">
      <c r="B246" s="1"/>
      <c r="L246" s="102"/>
    </row>
    <row r="247" spans="2:12" customFormat="1" x14ac:dyDescent="0.25">
      <c r="B247" s="1"/>
      <c r="L247" s="102"/>
    </row>
    <row r="248" spans="2:12" customFormat="1" x14ac:dyDescent="0.25">
      <c r="B248" s="1"/>
      <c r="L248" s="102"/>
    </row>
    <row r="249" spans="2:12" customFormat="1" x14ac:dyDescent="0.25">
      <c r="B249" s="1"/>
      <c r="L249" s="102"/>
    </row>
    <row r="250" spans="2:12" customFormat="1" x14ac:dyDescent="0.25">
      <c r="B250" s="1"/>
      <c r="L250" s="102"/>
    </row>
    <row r="251" spans="2:12" customFormat="1" x14ac:dyDescent="0.25">
      <c r="B251" s="1"/>
      <c r="L251" s="102"/>
    </row>
    <row r="252" spans="2:12" customFormat="1" x14ac:dyDescent="0.25">
      <c r="B252" s="1"/>
      <c r="L252" s="102"/>
    </row>
    <row r="253" spans="2:12" customFormat="1" x14ac:dyDescent="0.25">
      <c r="B253" s="1"/>
      <c r="L253" s="102"/>
    </row>
    <row r="254" spans="2:12" customFormat="1" x14ac:dyDescent="0.25">
      <c r="B254" s="1"/>
      <c r="L254" s="102"/>
    </row>
    <row r="255" spans="2:12" customFormat="1" x14ac:dyDescent="0.25">
      <c r="B255" s="1"/>
      <c r="L255" s="102"/>
    </row>
    <row r="256" spans="2:12" customFormat="1" x14ac:dyDescent="0.25">
      <c r="B256" s="1"/>
      <c r="L256" s="102"/>
    </row>
    <row r="257" spans="2:12" customFormat="1" x14ac:dyDescent="0.25">
      <c r="B257" s="1"/>
      <c r="L257" s="102"/>
    </row>
    <row r="258" spans="2:12" customFormat="1" x14ac:dyDescent="0.25">
      <c r="B258" s="1"/>
      <c r="L258" s="102"/>
    </row>
    <row r="259" spans="2:12" customFormat="1" x14ac:dyDescent="0.25">
      <c r="B259" s="1"/>
      <c r="L259" s="102"/>
    </row>
    <row r="260" spans="2:12" customFormat="1" x14ac:dyDescent="0.25">
      <c r="B260" s="1"/>
      <c r="L260" s="102"/>
    </row>
    <row r="261" spans="2:12" customFormat="1" x14ac:dyDescent="0.25">
      <c r="B261" s="1"/>
      <c r="L261" s="102"/>
    </row>
    <row r="262" spans="2:12" customFormat="1" x14ac:dyDescent="0.25">
      <c r="B262" s="1"/>
      <c r="L262" s="102"/>
    </row>
    <row r="263" spans="2:12" customFormat="1" x14ac:dyDescent="0.25">
      <c r="B263" s="1"/>
      <c r="L263" s="102"/>
    </row>
    <row r="264" spans="2:12" customFormat="1" x14ac:dyDescent="0.25">
      <c r="B264" s="1"/>
      <c r="L264" s="102"/>
    </row>
    <row r="265" spans="2:12" customFormat="1" x14ac:dyDescent="0.25">
      <c r="B265" s="1"/>
      <c r="L265" s="102"/>
    </row>
    <row r="266" spans="2:12" customFormat="1" x14ac:dyDescent="0.25">
      <c r="B266" s="1"/>
      <c r="L266" s="102"/>
    </row>
    <row r="267" spans="2:12" customFormat="1" x14ac:dyDescent="0.25">
      <c r="B267" s="1"/>
      <c r="L267" s="102"/>
    </row>
    <row r="268" spans="2:12" customFormat="1" x14ac:dyDescent="0.25">
      <c r="B268" s="1"/>
      <c r="L268" s="102"/>
    </row>
    <row r="269" spans="2:12" customFormat="1" x14ac:dyDescent="0.25">
      <c r="B269" s="1"/>
      <c r="L269" s="102"/>
    </row>
    <row r="270" spans="2:12" customFormat="1" x14ac:dyDescent="0.25">
      <c r="B270" s="1"/>
      <c r="L270" s="102"/>
    </row>
    <row r="271" spans="2:12" customFormat="1" x14ac:dyDescent="0.25">
      <c r="B271" s="1"/>
      <c r="L271" s="102"/>
    </row>
    <row r="272" spans="2:12" customFormat="1" x14ac:dyDescent="0.25">
      <c r="B272" s="1"/>
      <c r="L272" s="102"/>
    </row>
    <row r="273" spans="2:12" customFormat="1" x14ac:dyDescent="0.25">
      <c r="B273" s="1"/>
      <c r="L273" s="102"/>
    </row>
    <row r="274" spans="2:12" customFormat="1" x14ac:dyDescent="0.25">
      <c r="B274" s="1"/>
      <c r="L274" s="102"/>
    </row>
    <row r="275" spans="2:12" customFormat="1" x14ac:dyDescent="0.25">
      <c r="B275" s="1"/>
      <c r="L275" s="102"/>
    </row>
    <row r="276" spans="2:12" customFormat="1" x14ac:dyDescent="0.25">
      <c r="B276" s="1"/>
      <c r="L276" s="102"/>
    </row>
    <row r="277" spans="2:12" customFormat="1" x14ac:dyDescent="0.25">
      <c r="B277" s="1"/>
      <c r="L277" s="102"/>
    </row>
    <row r="278" spans="2:12" customFormat="1" x14ac:dyDescent="0.25">
      <c r="B278" s="1"/>
      <c r="L278" s="102"/>
    </row>
    <row r="279" spans="2:12" customFormat="1" x14ac:dyDescent="0.25">
      <c r="B279" s="1"/>
      <c r="L279" s="102"/>
    </row>
    <row r="280" spans="2:12" customFormat="1" x14ac:dyDescent="0.25">
      <c r="B280" s="1"/>
      <c r="L280" s="102"/>
    </row>
    <row r="281" spans="2:12" customFormat="1" x14ac:dyDescent="0.25">
      <c r="B281" s="1"/>
      <c r="L281" s="102"/>
    </row>
    <row r="282" spans="2:12" customFormat="1" x14ac:dyDescent="0.25">
      <c r="B282" s="1"/>
      <c r="L282" s="102"/>
    </row>
    <row r="283" spans="2:12" customFormat="1" x14ac:dyDescent="0.25">
      <c r="B283" s="1"/>
      <c r="L283" s="102"/>
    </row>
    <row r="284" spans="2:12" customFormat="1" x14ac:dyDescent="0.25">
      <c r="B284" s="1"/>
      <c r="L284" s="102"/>
    </row>
    <row r="285" spans="2:12" customFormat="1" x14ac:dyDescent="0.25">
      <c r="B285" s="1"/>
      <c r="L285" s="102"/>
    </row>
    <row r="286" spans="2:12" customFormat="1" x14ac:dyDescent="0.25">
      <c r="B286" s="1"/>
      <c r="L286" s="102"/>
    </row>
    <row r="287" spans="2:12" customFormat="1" x14ac:dyDescent="0.25">
      <c r="B287" s="1"/>
      <c r="L287" s="102"/>
    </row>
    <row r="288" spans="2:12" customFormat="1" x14ac:dyDescent="0.25">
      <c r="B288" s="1"/>
      <c r="L288" s="102"/>
    </row>
    <row r="289" spans="2:12" customFormat="1" x14ac:dyDescent="0.25">
      <c r="B289" s="1"/>
      <c r="L289" s="102"/>
    </row>
    <row r="290" spans="2:12" customFormat="1" x14ac:dyDescent="0.25">
      <c r="B290" s="1"/>
      <c r="L290" s="102"/>
    </row>
    <row r="291" spans="2:12" customFormat="1" x14ac:dyDescent="0.25">
      <c r="B291" s="1"/>
      <c r="L291" s="102"/>
    </row>
    <row r="292" spans="2:12" customFormat="1" x14ac:dyDescent="0.25">
      <c r="B292" s="1"/>
      <c r="L292" s="102"/>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23"/>
  <sheetViews>
    <sheetView showZeros="0" workbookViewId="0">
      <selection activeCell="G2" sqref="G2"/>
    </sheetView>
  </sheetViews>
  <sheetFormatPr defaultColWidth="10.6640625" defaultRowHeight="13.2" x14ac:dyDescent="0.25"/>
  <cols>
    <col min="1" max="1" width="16.33203125" style="26" customWidth="1"/>
    <col min="2" max="2" width="13.109375" style="26" customWidth="1"/>
    <col min="3" max="5" width="10.6640625" style="26" customWidth="1"/>
    <col min="6" max="6" width="10.6640625" style="47" customWidth="1"/>
    <col min="7" max="11" width="10.6640625" style="26" customWidth="1"/>
    <col min="12" max="12" width="31.33203125" style="155" customWidth="1"/>
    <col min="13" max="18" width="10.6640625" style="25" customWidth="1"/>
    <col min="19" max="21" width="10.6640625" style="26" customWidth="1"/>
    <col min="22" max="16384" width="10.6640625" style="25"/>
  </cols>
  <sheetData>
    <row r="1" spans="1:23" ht="15.6" x14ac:dyDescent="0.3">
      <c r="M1" s="51" t="s">
        <v>139</v>
      </c>
    </row>
    <row r="2" spans="1:23" s="22" customFormat="1" ht="17.25" customHeight="1" x14ac:dyDescent="0.25">
      <c r="A2" s="3" t="s">
        <v>38</v>
      </c>
      <c r="B2" s="3" t="s">
        <v>14</v>
      </c>
      <c r="C2" s="3" t="s">
        <v>1</v>
      </c>
      <c r="D2" s="3" t="s">
        <v>8</v>
      </c>
      <c r="E2" s="3" t="s">
        <v>7</v>
      </c>
      <c r="F2" s="50" t="s">
        <v>3</v>
      </c>
      <c r="G2" s="3" t="s">
        <v>5</v>
      </c>
      <c r="H2" s="3" t="s">
        <v>12</v>
      </c>
      <c r="I2" s="3" t="s">
        <v>6</v>
      </c>
      <c r="J2" s="3" t="s">
        <v>12</v>
      </c>
      <c r="K2" s="3" t="s">
        <v>11</v>
      </c>
      <c r="L2" s="156" t="s">
        <v>140</v>
      </c>
      <c r="M2" s="3">
        <v>3</v>
      </c>
      <c r="N2" s="3">
        <v>7</v>
      </c>
      <c r="O2" s="3">
        <v>14</v>
      </c>
      <c r="P2" s="3">
        <v>28</v>
      </c>
      <c r="Q2" s="3">
        <v>56</v>
      </c>
      <c r="R2" s="3">
        <v>91</v>
      </c>
      <c r="S2" s="3">
        <v>182</v>
      </c>
      <c r="T2" s="3">
        <v>330</v>
      </c>
      <c r="U2" s="3">
        <v>334</v>
      </c>
      <c r="V2" s="3">
        <v>365</v>
      </c>
      <c r="W2" s="3">
        <v>547</v>
      </c>
    </row>
    <row r="3" spans="1:23" s="56" customFormat="1" ht="12" customHeight="1" x14ac:dyDescent="0.25">
      <c r="A3" s="52" t="s">
        <v>23</v>
      </c>
      <c r="B3" s="53" t="s">
        <v>120</v>
      </c>
      <c r="C3" s="52" t="s">
        <v>10</v>
      </c>
      <c r="D3" s="52">
        <v>90</v>
      </c>
      <c r="E3" s="52">
        <v>10</v>
      </c>
      <c r="F3" s="54" t="s">
        <v>121</v>
      </c>
      <c r="G3" s="52"/>
      <c r="H3" s="52"/>
      <c r="I3" s="52" t="s">
        <v>102</v>
      </c>
      <c r="J3" s="52">
        <v>1.67</v>
      </c>
      <c r="K3" s="52" t="s">
        <v>0</v>
      </c>
      <c r="L3" s="157" t="str">
        <f>CONCATENATE(C3,"-",D3,"-",E3,"-",F3,"-",G3,H3,"-",I3,J3,"-",K3)</f>
        <v>ABS118-90-10-D--ben1.67-NL(B)</v>
      </c>
      <c r="M3" s="55"/>
      <c r="N3" s="55">
        <v>17</v>
      </c>
      <c r="O3" s="55"/>
      <c r="P3" s="55">
        <v>35</v>
      </c>
      <c r="Q3" s="55"/>
      <c r="R3" s="55">
        <v>46</v>
      </c>
      <c r="S3" s="55">
        <v>48</v>
      </c>
      <c r="T3" s="55"/>
      <c r="U3" s="55"/>
      <c r="V3" s="55"/>
      <c r="W3" s="55"/>
    </row>
    <row r="4" spans="1:23" s="56" customFormat="1" ht="12" customHeight="1" x14ac:dyDescent="0.25">
      <c r="A4" s="52" t="s">
        <v>23</v>
      </c>
      <c r="B4" s="53" t="s">
        <v>120</v>
      </c>
      <c r="C4" s="52" t="s">
        <v>10</v>
      </c>
      <c r="D4" s="52">
        <v>90</v>
      </c>
      <c r="E4" s="52">
        <v>10</v>
      </c>
      <c r="F4" s="54" t="s">
        <v>121</v>
      </c>
      <c r="G4" s="52"/>
      <c r="H4" s="52"/>
      <c r="I4" s="52" t="s">
        <v>102</v>
      </c>
      <c r="J4" s="52">
        <v>6.67</v>
      </c>
      <c r="K4" s="52" t="s">
        <v>0</v>
      </c>
      <c r="L4" s="157" t="str">
        <f>CONCATENATE(C4,"-",D4,"-",E4,"-",F4,"-",G4,H4,"-",I4,J4,"-",K4)</f>
        <v>ABS118-90-10-D--ben6.67-NL(B)</v>
      </c>
      <c r="M4" s="55"/>
      <c r="N4" s="55">
        <v>14</v>
      </c>
      <c r="O4" s="55"/>
      <c r="P4" s="55">
        <v>36</v>
      </c>
      <c r="Q4" s="55"/>
      <c r="R4" s="55">
        <v>51</v>
      </c>
      <c r="S4" s="55">
        <v>53</v>
      </c>
      <c r="T4" s="55"/>
      <c r="U4" s="55"/>
      <c r="V4" s="55"/>
      <c r="W4" s="55"/>
    </row>
    <row r="5" spans="1:23" s="56" customFormat="1" ht="12" customHeight="1" x14ac:dyDescent="0.25">
      <c r="A5" s="52" t="s">
        <v>23</v>
      </c>
      <c r="B5" s="53" t="s">
        <v>120</v>
      </c>
      <c r="C5" s="52" t="s">
        <v>10</v>
      </c>
      <c r="D5" s="52">
        <v>90</v>
      </c>
      <c r="E5" s="52">
        <v>10</v>
      </c>
      <c r="F5" s="54" t="s">
        <v>121</v>
      </c>
      <c r="G5" s="52"/>
      <c r="H5" s="52"/>
      <c r="I5" s="52" t="s">
        <v>102</v>
      </c>
      <c r="J5" s="52">
        <v>33.299999999999997</v>
      </c>
      <c r="K5" s="52" t="s">
        <v>0</v>
      </c>
      <c r="L5" s="157" t="str">
        <f>CONCATENATE(C5,"-",D5,"-",E5,"-",F5,"-",G5,H5,"-",I5,J5,"-",K5)</f>
        <v>ABS118-90-10-D--ben33.3-NL(B)</v>
      </c>
      <c r="M5" s="55"/>
      <c r="N5" s="55">
        <v>6.2</v>
      </c>
      <c r="O5" s="55"/>
      <c r="P5" s="55">
        <v>17</v>
      </c>
      <c r="Q5" s="55"/>
      <c r="R5" s="55">
        <v>19</v>
      </c>
      <c r="S5" s="55">
        <v>25</v>
      </c>
      <c r="T5" s="55"/>
      <c r="U5" s="55"/>
      <c r="V5" s="55"/>
      <c r="W5" s="55"/>
    </row>
    <row r="6" spans="1:23" s="56" customFormat="1" ht="12" customHeight="1" x14ac:dyDescent="0.25">
      <c r="A6" s="52" t="s">
        <v>23</v>
      </c>
      <c r="B6" s="53" t="s">
        <v>120</v>
      </c>
      <c r="C6" s="52" t="s">
        <v>10</v>
      </c>
      <c r="D6" s="52">
        <v>90</v>
      </c>
      <c r="E6" s="52">
        <v>10</v>
      </c>
      <c r="F6" s="54" t="s">
        <v>121</v>
      </c>
      <c r="G6" s="52"/>
      <c r="H6" s="52"/>
      <c r="I6" s="52" t="s">
        <v>102</v>
      </c>
      <c r="J6" s="52">
        <v>133</v>
      </c>
      <c r="K6" s="52" t="s">
        <v>0</v>
      </c>
      <c r="L6" s="157" t="str">
        <f>CONCATENATE(C6,"-",D6,"-",E6,"-",F6,"-",G6,H6,"-",I6,J6,"-",K6)</f>
        <v>ABS118-90-10-D--ben133-NL(B)</v>
      </c>
      <c r="M6" s="55"/>
      <c r="N6" s="55">
        <v>19</v>
      </c>
      <c r="O6" s="55"/>
      <c r="P6" s="55">
        <v>11</v>
      </c>
      <c r="Q6" s="55"/>
      <c r="R6" s="55">
        <v>12</v>
      </c>
      <c r="S6" s="55"/>
      <c r="T6" s="55"/>
      <c r="U6" s="55"/>
      <c r="V6" s="55"/>
      <c r="W6" s="55"/>
    </row>
    <row r="7" spans="1:23" s="56" customFormat="1" ht="11.25" customHeight="1" x14ac:dyDescent="0.25">
      <c r="A7" s="52" t="s">
        <v>39</v>
      </c>
      <c r="B7" s="52" t="s">
        <v>101</v>
      </c>
      <c r="C7" s="52" t="s">
        <v>10</v>
      </c>
      <c r="D7" s="52">
        <v>90</v>
      </c>
      <c r="E7" s="52">
        <v>1100</v>
      </c>
      <c r="F7" s="54" t="s">
        <v>4</v>
      </c>
      <c r="G7" s="52" t="s">
        <v>25</v>
      </c>
      <c r="H7" s="52">
        <v>33</v>
      </c>
      <c r="I7" s="52" t="s">
        <v>102</v>
      </c>
      <c r="J7" s="52">
        <v>133</v>
      </c>
      <c r="K7" s="52" t="s">
        <v>0</v>
      </c>
      <c r="L7" s="157" t="str">
        <f>CONCATENATE(C7,"-",D7,"-",E7,"-",F7,"-",G7,H7,"-",I7,J7,"-",K7)</f>
        <v>ABS118-90-1100-A-mgn33-ben133-NL(B)</v>
      </c>
      <c r="M7" s="55"/>
      <c r="N7" s="55"/>
      <c r="O7" s="55"/>
      <c r="P7" s="55">
        <v>1.98</v>
      </c>
      <c r="Q7" s="55"/>
      <c r="R7" s="55">
        <v>2.76</v>
      </c>
      <c r="S7" s="55">
        <v>3.78</v>
      </c>
      <c r="T7" s="55"/>
      <c r="U7" s="55">
        <v>3.67</v>
      </c>
      <c r="V7" s="55"/>
      <c r="W7" s="55"/>
    </row>
    <row r="8" spans="1:23" s="56" customFormat="1" x14ac:dyDescent="0.25">
      <c r="A8" s="52" t="s">
        <v>23</v>
      </c>
      <c r="B8" s="52" t="s">
        <v>24</v>
      </c>
      <c r="C8" s="52" t="s">
        <v>10</v>
      </c>
      <c r="D8" s="52">
        <v>90</v>
      </c>
      <c r="E8" s="52">
        <v>10</v>
      </c>
      <c r="F8" s="54" t="s">
        <v>4</v>
      </c>
      <c r="G8" s="52" t="s">
        <v>25</v>
      </c>
      <c r="H8" s="52">
        <v>0.04</v>
      </c>
      <c r="I8" s="52"/>
      <c r="J8" s="52"/>
      <c r="K8" s="52" t="s">
        <v>0</v>
      </c>
      <c r="L8" s="157" t="str">
        <f t="shared" ref="L8:L28" si="0">CONCATENATE(C8,"-",D8,"-",E8,"-",F8,"-",G8,H8,"-",I8,J8,"-",K8)</f>
        <v>ABS118-90-10-A-mgn0.04--NL(B)</v>
      </c>
      <c r="M8" s="55"/>
      <c r="N8" s="55"/>
      <c r="O8" s="55"/>
      <c r="P8" s="55">
        <v>7</v>
      </c>
      <c r="Q8" s="55"/>
      <c r="R8" s="55">
        <v>8</v>
      </c>
      <c r="S8" s="55">
        <v>10</v>
      </c>
      <c r="T8" s="55"/>
      <c r="U8" s="55"/>
      <c r="V8" s="55">
        <v>13</v>
      </c>
      <c r="W8" s="55">
        <v>12</v>
      </c>
    </row>
    <row r="9" spans="1:23" s="56" customFormat="1" x14ac:dyDescent="0.25">
      <c r="A9" s="52" t="s">
        <v>23</v>
      </c>
      <c r="B9" s="52" t="s">
        <v>24</v>
      </c>
      <c r="C9" s="52" t="s">
        <v>10</v>
      </c>
      <c r="D9" s="52">
        <v>90</v>
      </c>
      <c r="E9" s="52">
        <v>10</v>
      </c>
      <c r="F9" s="54" t="s">
        <v>4</v>
      </c>
      <c r="G9" s="52" t="s">
        <v>25</v>
      </c>
      <c r="H9" s="52">
        <v>0.4</v>
      </c>
      <c r="I9" s="52"/>
      <c r="J9" s="52"/>
      <c r="K9" s="52" t="s">
        <v>0</v>
      </c>
      <c r="L9" s="157" t="str">
        <f t="shared" si="0"/>
        <v>ABS118-90-10-A-mgn0.4--NL(B)</v>
      </c>
      <c r="M9" s="55"/>
      <c r="N9" s="55">
        <v>3</v>
      </c>
      <c r="O9" s="55"/>
      <c r="P9" s="55">
        <v>6</v>
      </c>
      <c r="Q9" s="55"/>
      <c r="R9" s="55">
        <v>9</v>
      </c>
      <c r="S9" s="55">
        <v>11</v>
      </c>
      <c r="T9" s="55"/>
      <c r="U9" s="55"/>
      <c r="V9" s="55">
        <v>12</v>
      </c>
      <c r="W9" s="55">
        <v>12</v>
      </c>
    </row>
    <row r="10" spans="1:23" s="56" customFormat="1" x14ac:dyDescent="0.25">
      <c r="A10" s="52" t="s">
        <v>23</v>
      </c>
      <c r="B10" s="52" t="s">
        <v>27</v>
      </c>
      <c r="C10" s="52" t="s">
        <v>10</v>
      </c>
      <c r="D10" s="52">
        <v>90</v>
      </c>
      <c r="E10" s="52">
        <v>10</v>
      </c>
      <c r="F10" s="54" t="s">
        <v>4</v>
      </c>
      <c r="G10" s="52" t="s">
        <v>28</v>
      </c>
      <c r="H10" s="52">
        <v>4</v>
      </c>
      <c r="I10" s="52"/>
      <c r="J10" s="52"/>
      <c r="K10" s="52" t="s">
        <v>0</v>
      </c>
      <c r="L10" s="157" t="str">
        <f t="shared" si="0"/>
        <v>ABS118-90-10-A-mgn*4--NL(B)</v>
      </c>
      <c r="M10" s="55"/>
      <c r="N10" s="55"/>
      <c r="O10" s="55"/>
      <c r="P10" s="55">
        <v>5</v>
      </c>
      <c r="Q10" s="55"/>
      <c r="R10" s="55">
        <v>8</v>
      </c>
      <c r="S10" s="55">
        <v>12</v>
      </c>
      <c r="T10" s="55"/>
      <c r="U10" s="55"/>
      <c r="V10" s="55"/>
      <c r="W10" s="55"/>
    </row>
    <row r="11" spans="1:23" s="56" customFormat="1" x14ac:dyDescent="0.25">
      <c r="A11" s="52" t="s">
        <v>23</v>
      </c>
      <c r="B11" s="52" t="s">
        <v>24</v>
      </c>
      <c r="C11" s="52" t="s">
        <v>10</v>
      </c>
      <c r="D11" s="52">
        <v>90</v>
      </c>
      <c r="E11" s="52">
        <v>10</v>
      </c>
      <c r="F11" s="54" t="s">
        <v>4</v>
      </c>
      <c r="G11" s="52" t="s">
        <v>25</v>
      </c>
      <c r="H11" s="52">
        <v>4</v>
      </c>
      <c r="I11" s="52"/>
      <c r="J11" s="52"/>
      <c r="K11" s="52" t="s">
        <v>0</v>
      </c>
      <c r="L11" s="157" t="str">
        <f t="shared" si="0"/>
        <v>ABS118-90-10-A-mgn4--NL(B)</v>
      </c>
      <c r="M11" s="55"/>
      <c r="N11" s="55">
        <v>2</v>
      </c>
      <c r="O11" s="55"/>
      <c r="P11" s="55">
        <v>10</v>
      </c>
      <c r="Q11" s="55"/>
      <c r="R11" s="55">
        <v>12</v>
      </c>
      <c r="S11" s="55">
        <v>17</v>
      </c>
      <c r="T11" s="55"/>
      <c r="U11" s="55"/>
      <c r="V11" s="55">
        <v>36</v>
      </c>
      <c r="W11" s="55">
        <v>39</v>
      </c>
    </row>
    <row r="12" spans="1:23" s="56" customFormat="1" x14ac:dyDescent="0.25">
      <c r="A12" s="52" t="s">
        <v>23</v>
      </c>
      <c r="B12" s="52" t="s">
        <v>27</v>
      </c>
      <c r="C12" s="52" t="s">
        <v>10</v>
      </c>
      <c r="D12" s="52">
        <v>90</v>
      </c>
      <c r="E12" s="52">
        <v>10</v>
      </c>
      <c r="F12" s="54" t="s">
        <v>4</v>
      </c>
      <c r="G12" s="52" t="s">
        <v>28</v>
      </c>
      <c r="H12" s="52">
        <v>40</v>
      </c>
      <c r="I12" s="52"/>
      <c r="J12" s="52"/>
      <c r="K12" s="52" t="s">
        <v>0</v>
      </c>
      <c r="L12" s="157" t="str">
        <f t="shared" si="0"/>
        <v>ABS118-90-10-A-mgn*40--NL(B)</v>
      </c>
      <c r="M12" s="55"/>
      <c r="N12" s="55"/>
      <c r="O12" s="55"/>
      <c r="P12" s="55">
        <v>11</v>
      </c>
      <c r="Q12" s="55"/>
      <c r="R12" s="55">
        <v>20</v>
      </c>
      <c r="S12" s="55">
        <v>24</v>
      </c>
      <c r="T12" s="55"/>
      <c r="U12" s="55"/>
      <c r="V12" s="55"/>
      <c r="W12" s="55"/>
    </row>
    <row r="13" spans="1:23" s="56" customFormat="1" x14ac:dyDescent="0.25">
      <c r="A13" s="52" t="s">
        <v>23</v>
      </c>
      <c r="B13" s="52" t="s">
        <v>24</v>
      </c>
      <c r="C13" s="52" t="s">
        <v>10</v>
      </c>
      <c r="D13" s="52">
        <v>90</v>
      </c>
      <c r="E13" s="52">
        <v>10</v>
      </c>
      <c r="F13" s="54" t="s">
        <v>4</v>
      </c>
      <c r="G13" s="52" t="s">
        <v>25</v>
      </c>
      <c r="H13" s="52">
        <v>40</v>
      </c>
      <c r="I13" s="52"/>
      <c r="J13" s="52"/>
      <c r="K13" s="52" t="s">
        <v>0</v>
      </c>
      <c r="L13" s="157" t="str">
        <f t="shared" si="0"/>
        <v>ABS118-90-10-A-mgn40--NL(B)</v>
      </c>
      <c r="M13" s="55"/>
      <c r="N13" s="55">
        <v>2</v>
      </c>
      <c r="O13" s="55"/>
      <c r="P13" s="55">
        <v>28</v>
      </c>
      <c r="Q13" s="55"/>
      <c r="R13" s="55">
        <v>58</v>
      </c>
      <c r="S13" s="55">
        <v>70</v>
      </c>
      <c r="T13" s="55"/>
      <c r="U13" s="55"/>
      <c r="V13" s="55">
        <v>96</v>
      </c>
      <c r="W13" s="55">
        <v>106</v>
      </c>
    </row>
    <row r="14" spans="1:23" s="56" customFormat="1" x14ac:dyDescent="0.25">
      <c r="A14" s="52" t="s">
        <v>39</v>
      </c>
      <c r="B14" s="52" t="s">
        <v>99</v>
      </c>
      <c r="C14" s="52" t="s">
        <v>10</v>
      </c>
      <c r="D14" s="52">
        <v>90</v>
      </c>
      <c r="E14" s="52">
        <v>1320</v>
      </c>
      <c r="F14" s="54" t="s">
        <v>4</v>
      </c>
      <c r="G14" s="52" t="s">
        <v>25</v>
      </c>
      <c r="H14" s="52">
        <v>40</v>
      </c>
      <c r="I14" s="52"/>
      <c r="J14" s="52"/>
      <c r="K14" s="52" t="s">
        <v>0</v>
      </c>
      <c r="L14" s="157" t="str">
        <f t="shared" ref="L14:L20" si="1">CONCATENATE(C14,"-",D14,"-",E14,"-",F14,"-",G14,H14,"-",I14,J14,"-",K14)</f>
        <v>ABS118-90-1320-A-mgn40--NL(B)</v>
      </c>
      <c r="M14" s="55"/>
      <c r="N14" s="55"/>
      <c r="O14" s="55"/>
      <c r="P14" s="55">
        <v>1.1299999999999999</v>
      </c>
      <c r="Q14" s="55"/>
      <c r="R14" s="55">
        <v>1.04</v>
      </c>
      <c r="S14" s="55">
        <v>1.4850000000000001</v>
      </c>
      <c r="T14" s="55">
        <v>3.43</v>
      </c>
      <c r="U14" s="55"/>
      <c r="V14" s="55"/>
      <c r="W14" s="55"/>
    </row>
    <row r="15" spans="1:23" s="56" customFormat="1" x14ac:dyDescent="0.25">
      <c r="A15" s="52" t="s">
        <v>39</v>
      </c>
      <c r="B15" s="52" t="s">
        <v>100</v>
      </c>
      <c r="C15" s="52" t="s">
        <v>10</v>
      </c>
      <c r="D15" s="52">
        <v>90</v>
      </c>
      <c r="E15" s="52">
        <v>1050</v>
      </c>
      <c r="F15" s="54" t="s">
        <v>4</v>
      </c>
      <c r="G15" s="52" t="s">
        <v>25</v>
      </c>
      <c r="H15" s="52">
        <v>320</v>
      </c>
      <c r="I15" s="52"/>
      <c r="J15" s="52"/>
      <c r="K15" s="52" t="s">
        <v>0</v>
      </c>
      <c r="L15" s="157" t="str">
        <f t="shared" si="1"/>
        <v>ABS118-90-1050-A-mgn320--NL(B)</v>
      </c>
      <c r="M15" s="55"/>
      <c r="N15" s="55"/>
      <c r="O15" s="55"/>
      <c r="P15" s="55">
        <v>1.7450000000000001</v>
      </c>
      <c r="Q15" s="55">
        <v>1.96</v>
      </c>
      <c r="R15" s="55"/>
      <c r="S15" s="55"/>
      <c r="T15" s="55"/>
      <c r="U15" s="55"/>
      <c r="V15" s="55"/>
      <c r="W15" s="55"/>
    </row>
    <row r="16" spans="1:23" s="56" customFormat="1" x14ac:dyDescent="0.25">
      <c r="A16" s="52" t="s">
        <v>23</v>
      </c>
      <c r="B16" s="52" t="s">
        <v>110</v>
      </c>
      <c r="C16" s="52" t="s">
        <v>10</v>
      </c>
      <c r="D16" s="52">
        <v>90</v>
      </c>
      <c r="E16" s="52">
        <v>10</v>
      </c>
      <c r="F16" s="54" t="s">
        <v>111</v>
      </c>
      <c r="G16" s="52"/>
      <c r="H16" s="52"/>
      <c r="I16" s="52"/>
      <c r="J16" s="52"/>
      <c r="K16" s="52" t="s">
        <v>0</v>
      </c>
      <c r="L16" s="157" t="str">
        <f t="shared" si="1"/>
        <v>ABS118-90-10-A(pH2.5)---NL(B)</v>
      </c>
      <c r="M16" s="55"/>
      <c r="N16" s="55"/>
      <c r="O16" s="55">
        <v>57</v>
      </c>
      <c r="P16" s="55">
        <v>68</v>
      </c>
      <c r="Q16" s="55"/>
      <c r="R16" s="55"/>
      <c r="S16" s="55"/>
      <c r="T16" s="55"/>
      <c r="U16" s="55"/>
      <c r="V16" s="55"/>
      <c r="W16" s="55"/>
    </row>
    <row r="17" spans="1:23" s="56" customFormat="1" x14ac:dyDescent="0.25">
      <c r="A17" s="52" t="s">
        <v>23</v>
      </c>
      <c r="B17" s="52" t="s">
        <v>110</v>
      </c>
      <c r="C17" s="52" t="s">
        <v>10</v>
      </c>
      <c r="D17" s="52">
        <v>90</v>
      </c>
      <c r="E17" s="52">
        <v>10</v>
      </c>
      <c r="F17" s="54" t="s">
        <v>112</v>
      </c>
      <c r="G17" s="52"/>
      <c r="H17" s="52"/>
      <c r="I17" s="52"/>
      <c r="J17" s="52"/>
      <c r="K17" s="52" t="s">
        <v>0</v>
      </c>
      <c r="L17" s="157" t="str">
        <f t="shared" si="1"/>
        <v>ABS118-90-10-A(pH5.6)---NL(B)</v>
      </c>
      <c r="M17" s="55"/>
      <c r="N17" s="55"/>
      <c r="O17" s="55">
        <v>4.4000000000000004</v>
      </c>
      <c r="P17" s="55">
        <v>8.1</v>
      </c>
      <c r="Q17" s="55"/>
      <c r="R17" s="55"/>
      <c r="S17" s="55"/>
      <c r="T17" s="55"/>
      <c r="U17" s="55"/>
      <c r="V17" s="55"/>
      <c r="W17" s="55"/>
    </row>
    <row r="18" spans="1:23" s="56" customFormat="1" x14ac:dyDescent="0.25">
      <c r="A18" s="52" t="s">
        <v>23</v>
      </c>
      <c r="B18" s="52" t="s">
        <v>110</v>
      </c>
      <c r="C18" s="52" t="s">
        <v>10</v>
      </c>
      <c r="D18" s="52">
        <v>90</v>
      </c>
      <c r="E18" s="52">
        <v>10</v>
      </c>
      <c r="F18" s="54" t="s">
        <v>113</v>
      </c>
      <c r="G18" s="52"/>
      <c r="H18" s="52"/>
      <c r="I18" s="52"/>
      <c r="J18" s="52"/>
      <c r="K18" s="52" t="s">
        <v>0</v>
      </c>
      <c r="L18" s="157" t="str">
        <f t="shared" si="1"/>
        <v>ABS118-90-10-A(pH6.1)---NL(B)</v>
      </c>
      <c r="M18" s="55"/>
      <c r="N18" s="55"/>
      <c r="O18" s="55">
        <v>3.1</v>
      </c>
      <c r="P18" s="55">
        <v>5.4</v>
      </c>
      <c r="Q18" s="55"/>
      <c r="R18" s="55"/>
      <c r="S18" s="55"/>
      <c r="T18" s="55"/>
      <c r="U18" s="55"/>
      <c r="V18" s="55"/>
      <c r="W18" s="55"/>
    </row>
    <row r="19" spans="1:23" s="56" customFormat="1" x14ac:dyDescent="0.25">
      <c r="A19" s="52" t="s">
        <v>23</v>
      </c>
      <c r="B19" s="52" t="s">
        <v>110</v>
      </c>
      <c r="C19" s="52" t="s">
        <v>10</v>
      </c>
      <c r="D19" s="52">
        <v>90</v>
      </c>
      <c r="E19" s="52">
        <v>10</v>
      </c>
      <c r="F19" s="54" t="s">
        <v>114</v>
      </c>
      <c r="G19" s="52"/>
      <c r="H19" s="52"/>
      <c r="I19" s="52"/>
      <c r="J19" s="52"/>
      <c r="K19" s="52" t="s">
        <v>0</v>
      </c>
      <c r="L19" s="157" t="str">
        <f t="shared" si="1"/>
        <v>ABS118-90-10-A(pH8.2)---NL(B)</v>
      </c>
      <c r="M19" s="55"/>
      <c r="N19" s="55"/>
      <c r="O19" s="55">
        <v>5.7</v>
      </c>
      <c r="P19" s="55">
        <v>9</v>
      </c>
      <c r="Q19" s="55"/>
      <c r="R19" s="55"/>
      <c r="S19" s="55"/>
      <c r="T19" s="55"/>
      <c r="U19" s="55"/>
      <c r="V19" s="55"/>
      <c r="W19" s="55"/>
    </row>
    <row r="20" spans="1:23" s="56" customFormat="1" x14ac:dyDescent="0.25">
      <c r="A20" s="52" t="s">
        <v>23</v>
      </c>
      <c r="B20" s="52" t="s">
        <v>110</v>
      </c>
      <c r="C20" s="52" t="s">
        <v>10</v>
      </c>
      <c r="D20" s="52">
        <v>90</v>
      </c>
      <c r="E20" s="52">
        <v>10</v>
      </c>
      <c r="F20" s="54" t="s">
        <v>115</v>
      </c>
      <c r="G20" s="52"/>
      <c r="H20" s="52"/>
      <c r="I20" s="52"/>
      <c r="J20" s="52"/>
      <c r="K20" s="52" t="s">
        <v>0</v>
      </c>
      <c r="L20" s="157" t="str">
        <f t="shared" si="1"/>
        <v>ABS118-90-10-A(pH9 unbf.)---NL(B)</v>
      </c>
      <c r="M20" s="55"/>
      <c r="N20" s="55"/>
      <c r="O20" s="55">
        <v>8.1</v>
      </c>
      <c r="P20" s="55">
        <v>7.7</v>
      </c>
      <c r="Q20" s="55"/>
      <c r="R20" s="55"/>
      <c r="S20" s="55"/>
      <c r="T20" s="55"/>
      <c r="U20" s="55"/>
      <c r="V20" s="55"/>
      <c r="W20" s="55"/>
    </row>
    <row r="21" spans="1:23" s="56" customFormat="1" x14ac:dyDescent="0.25">
      <c r="A21" s="52" t="s">
        <v>23</v>
      </c>
      <c r="B21" s="52" t="s">
        <v>27</v>
      </c>
      <c r="C21" s="52" t="s">
        <v>10</v>
      </c>
      <c r="D21" s="52">
        <v>90</v>
      </c>
      <c r="E21" s="52">
        <v>10</v>
      </c>
      <c r="F21" s="54" t="s">
        <v>4</v>
      </c>
      <c r="G21" s="52" t="s">
        <v>26</v>
      </c>
      <c r="H21" s="52">
        <v>40</v>
      </c>
      <c r="I21" s="52"/>
      <c r="J21" s="52"/>
      <c r="K21" s="52" t="s">
        <v>0</v>
      </c>
      <c r="L21" s="157" t="str">
        <f t="shared" si="0"/>
        <v>ABS118-90-10-A-feoh40--NL(B)</v>
      </c>
      <c r="M21" s="55"/>
      <c r="N21" s="55">
        <v>0</v>
      </c>
      <c r="O21" s="55"/>
      <c r="P21" s="55">
        <v>39</v>
      </c>
      <c r="Q21" s="55"/>
      <c r="R21" s="55">
        <v>26</v>
      </c>
      <c r="S21" s="55">
        <v>35</v>
      </c>
      <c r="T21" s="55"/>
      <c r="U21" s="55"/>
      <c r="V21" s="55">
        <v>83</v>
      </c>
      <c r="W21" s="55">
        <v>141</v>
      </c>
    </row>
    <row r="22" spans="1:23" s="56" customFormat="1" x14ac:dyDescent="0.25">
      <c r="A22" s="52" t="s">
        <v>59</v>
      </c>
      <c r="B22" s="52" t="s">
        <v>60</v>
      </c>
      <c r="C22" s="52" t="s">
        <v>10</v>
      </c>
      <c r="D22" s="52">
        <v>90</v>
      </c>
      <c r="E22" s="52">
        <v>10</v>
      </c>
      <c r="F22" s="54" t="s">
        <v>4</v>
      </c>
      <c r="G22" s="52"/>
      <c r="H22" s="52"/>
      <c r="I22" s="52"/>
      <c r="J22" s="52"/>
      <c r="K22" s="52" t="s">
        <v>0</v>
      </c>
      <c r="L22" s="157" t="str">
        <f t="shared" si="0"/>
        <v>ABS118-90-10-A---NL(B)</v>
      </c>
      <c r="M22" s="55"/>
      <c r="N22" s="55"/>
      <c r="O22" s="55"/>
      <c r="P22" s="55">
        <v>9.6999999999999993</v>
      </c>
      <c r="Q22" s="55"/>
      <c r="R22" s="55"/>
      <c r="S22" s="55"/>
      <c r="T22" s="55"/>
      <c r="U22" s="55"/>
      <c r="V22" s="55"/>
      <c r="W22" s="55"/>
    </row>
    <row r="23" spans="1:23" s="56" customFormat="1" x14ac:dyDescent="0.25">
      <c r="A23" s="52" t="s">
        <v>61</v>
      </c>
      <c r="B23" s="52" t="s">
        <v>62</v>
      </c>
      <c r="C23" s="52" t="s">
        <v>10</v>
      </c>
      <c r="D23" s="52">
        <v>90</v>
      </c>
      <c r="E23" s="52">
        <v>10</v>
      </c>
      <c r="F23" s="54" t="s">
        <v>4</v>
      </c>
      <c r="G23" s="52"/>
      <c r="H23" s="52"/>
      <c r="I23" s="52"/>
      <c r="J23" s="52"/>
      <c r="K23" s="52" t="s">
        <v>0</v>
      </c>
      <c r="L23" s="157" t="str">
        <f t="shared" si="0"/>
        <v>ABS118-90-10-A---NL(B)</v>
      </c>
      <c r="M23" s="55"/>
      <c r="N23" s="55"/>
      <c r="O23" s="55"/>
      <c r="P23" s="55">
        <v>8.1</v>
      </c>
      <c r="Q23" s="55"/>
      <c r="R23" s="55"/>
      <c r="S23" s="55"/>
      <c r="T23" s="55"/>
      <c r="U23" s="55"/>
      <c r="V23" s="55"/>
      <c r="W23" s="55"/>
    </row>
    <row r="24" spans="1:23" s="60" customFormat="1" x14ac:dyDescent="0.25">
      <c r="A24" s="57" t="s">
        <v>39</v>
      </c>
      <c r="B24" s="57" t="s">
        <v>66</v>
      </c>
      <c r="C24" s="57" t="s">
        <v>10</v>
      </c>
      <c r="D24" s="57">
        <v>90</v>
      </c>
      <c r="E24" s="57">
        <v>10</v>
      </c>
      <c r="F24" s="58" t="s">
        <v>4</v>
      </c>
      <c r="G24" s="57"/>
      <c r="H24" s="57"/>
      <c r="I24" s="57"/>
      <c r="J24" s="57"/>
      <c r="K24" s="57" t="s">
        <v>0</v>
      </c>
      <c r="L24" s="158" t="str">
        <f t="shared" si="0"/>
        <v>ABS118-90-10-A---NL(B)</v>
      </c>
      <c r="M24" s="59"/>
      <c r="N24" s="59">
        <v>6.7</v>
      </c>
      <c r="O24" s="59"/>
      <c r="P24" s="59">
        <v>7.7</v>
      </c>
      <c r="Q24" s="59"/>
      <c r="R24" s="59">
        <v>8</v>
      </c>
      <c r="S24" s="59"/>
      <c r="T24" s="59"/>
      <c r="U24" s="59"/>
      <c r="V24" s="59"/>
      <c r="W24" s="59"/>
    </row>
    <row r="25" spans="1:23" s="56" customFormat="1" x14ac:dyDescent="0.25">
      <c r="A25" s="52" t="s">
        <v>39</v>
      </c>
      <c r="B25" s="52" t="s">
        <v>66</v>
      </c>
      <c r="C25" s="52" t="s">
        <v>10</v>
      </c>
      <c r="D25" s="52">
        <v>90</v>
      </c>
      <c r="E25" s="52">
        <v>50</v>
      </c>
      <c r="F25" s="54" t="s">
        <v>4</v>
      </c>
      <c r="G25" s="52"/>
      <c r="H25" s="52"/>
      <c r="I25" s="52"/>
      <c r="J25" s="52"/>
      <c r="K25" s="52" t="s">
        <v>0</v>
      </c>
      <c r="L25" s="157" t="str">
        <f t="shared" si="0"/>
        <v>ABS118-90-50-A---NL(B)</v>
      </c>
      <c r="M25" s="55"/>
      <c r="N25" s="55"/>
      <c r="O25" s="55"/>
      <c r="P25" s="55"/>
      <c r="Q25" s="55"/>
      <c r="R25" s="55">
        <v>11</v>
      </c>
      <c r="S25" s="55">
        <v>10</v>
      </c>
      <c r="T25" s="55"/>
      <c r="U25" s="55"/>
      <c r="V25" s="55"/>
      <c r="W25" s="55"/>
    </row>
    <row r="26" spans="1:23" s="56" customFormat="1" x14ac:dyDescent="0.25">
      <c r="A26" s="52" t="s">
        <v>39</v>
      </c>
      <c r="B26" s="52" t="s">
        <v>66</v>
      </c>
      <c r="C26" s="52" t="s">
        <v>10</v>
      </c>
      <c r="D26" s="52">
        <v>90</v>
      </c>
      <c r="E26" s="52">
        <v>150</v>
      </c>
      <c r="F26" s="54" t="s">
        <v>4</v>
      </c>
      <c r="G26" s="52"/>
      <c r="H26" s="52"/>
      <c r="I26" s="52"/>
      <c r="J26" s="52"/>
      <c r="K26" s="52" t="s">
        <v>0</v>
      </c>
      <c r="L26" s="157" t="str">
        <f t="shared" si="0"/>
        <v>ABS118-90-150-A---NL(B)</v>
      </c>
      <c r="M26" s="55"/>
      <c r="N26" s="55"/>
      <c r="O26" s="55"/>
      <c r="P26" s="55">
        <v>1.45</v>
      </c>
      <c r="Q26" s="55"/>
      <c r="R26" s="55">
        <v>1.51</v>
      </c>
      <c r="S26" s="55">
        <v>1.52</v>
      </c>
      <c r="T26" s="55">
        <v>1.98</v>
      </c>
      <c r="U26" s="55"/>
      <c r="V26" s="55"/>
      <c r="W26" s="55"/>
    </row>
    <row r="27" spans="1:23" s="62" customFormat="1" x14ac:dyDescent="0.25">
      <c r="A27" s="57" t="s">
        <v>39</v>
      </c>
      <c r="B27" s="57" t="s">
        <v>65</v>
      </c>
      <c r="C27" s="57" t="s">
        <v>10</v>
      </c>
      <c r="D27" s="57">
        <v>90</v>
      </c>
      <c r="E27" s="57">
        <v>260</v>
      </c>
      <c r="F27" s="58" t="s">
        <v>4</v>
      </c>
      <c r="G27" s="57"/>
      <c r="H27" s="57"/>
      <c r="I27" s="57"/>
      <c r="J27" s="57"/>
      <c r="K27" s="57" t="s">
        <v>0</v>
      </c>
      <c r="L27" s="158" t="str">
        <f t="shared" si="0"/>
        <v>ABS118-90-260-A---NL(B)</v>
      </c>
      <c r="M27" s="61"/>
      <c r="N27" s="61"/>
      <c r="O27" s="61"/>
      <c r="P27" s="61"/>
      <c r="Q27" s="61"/>
      <c r="R27" s="59">
        <v>3.8</v>
      </c>
      <c r="S27" s="59">
        <v>2.2999999999999998</v>
      </c>
      <c r="T27" s="59"/>
      <c r="U27" s="59"/>
      <c r="V27" s="61"/>
      <c r="W27" s="61"/>
    </row>
    <row r="28" spans="1:23" s="56" customFormat="1" x14ac:dyDescent="0.25">
      <c r="A28" s="52" t="s">
        <v>39</v>
      </c>
      <c r="B28" s="52" t="s">
        <v>65</v>
      </c>
      <c r="C28" s="52" t="s">
        <v>10</v>
      </c>
      <c r="D28" s="52">
        <v>90</v>
      </c>
      <c r="E28" s="52">
        <v>1100</v>
      </c>
      <c r="F28" s="54" t="s">
        <v>4</v>
      </c>
      <c r="G28" s="52"/>
      <c r="H28" s="52"/>
      <c r="I28" s="52"/>
      <c r="J28" s="52"/>
      <c r="K28" s="52" t="s">
        <v>0</v>
      </c>
      <c r="L28" s="157" t="str">
        <f t="shared" si="0"/>
        <v>ABS118-90-1100-A---NL(B)</v>
      </c>
      <c r="M28" s="55"/>
      <c r="N28" s="55"/>
      <c r="O28" s="55"/>
      <c r="P28" s="55">
        <v>0.5</v>
      </c>
      <c r="Q28" s="55"/>
      <c r="R28" s="55">
        <v>0.81</v>
      </c>
      <c r="S28" s="55">
        <v>0.79</v>
      </c>
      <c r="T28" s="55"/>
      <c r="U28" s="55"/>
      <c r="V28" s="55">
        <v>1.18</v>
      </c>
      <c r="W28" s="55"/>
    </row>
    <row r="29" spans="1:23" s="56" customFormat="1" x14ac:dyDescent="0.25">
      <c r="A29" s="52" t="s">
        <v>39</v>
      </c>
      <c r="B29" s="52" t="s">
        <v>16</v>
      </c>
      <c r="C29" s="52" t="s">
        <v>10</v>
      </c>
      <c r="D29" s="52">
        <v>70</v>
      </c>
      <c r="E29" s="52">
        <v>1100</v>
      </c>
      <c r="F29" s="54" t="s">
        <v>4</v>
      </c>
      <c r="G29" s="52"/>
      <c r="H29" s="52"/>
      <c r="I29" s="52"/>
      <c r="J29" s="52"/>
      <c r="K29" s="52" t="s">
        <v>0</v>
      </c>
      <c r="L29" s="157" t="str">
        <f t="shared" ref="L29:L40" si="2">CONCATENATE(C29,"-",D29,"-",E29,"-",F29,"-",G29,H29,"-",I29,J29,"-",K29)</f>
        <v>ABS118-70-1100-A---NL(B)</v>
      </c>
      <c r="M29" s="55"/>
      <c r="N29" s="55"/>
      <c r="O29" s="55"/>
      <c r="P29" s="55">
        <v>0.79</v>
      </c>
      <c r="Q29" s="55"/>
      <c r="R29" s="55">
        <v>0.89</v>
      </c>
      <c r="S29" s="55">
        <v>0.96</v>
      </c>
      <c r="T29" s="55"/>
      <c r="U29" s="55"/>
      <c r="V29" s="55">
        <v>1</v>
      </c>
      <c r="W29" s="55"/>
    </row>
    <row r="30" spans="1:23" s="56" customFormat="1" x14ac:dyDescent="0.25">
      <c r="A30" s="52" t="s">
        <v>39</v>
      </c>
      <c r="B30" s="52" t="s">
        <v>16</v>
      </c>
      <c r="C30" s="52" t="s">
        <v>10</v>
      </c>
      <c r="D30" s="52">
        <v>50</v>
      </c>
      <c r="E30" s="52">
        <v>1100</v>
      </c>
      <c r="F30" s="54" t="s">
        <v>4</v>
      </c>
      <c r="G30" s="52"/>
      <c r="H30" s="52"/>
      <c r="I30" s="52"/>
      <c r="J30" s="52"/>
      <c r="K30" s="52" t="s">
        <v>0</v>
      </c>
      <c r="L30" s="157" t="str">
        <f t="shared" si="2"/>
        <v>ABS118-50-1100-A---NL(B)</v>
      </c>
      <c r="M30" s="55"/>
      <c r="N30" s="55"/>
      <c r="O30" s="55"/>
      <c r="P30" s="55">
        <v>0.26</v>
      </c>
      <c r="Q30" s="55"/>
      <c r="R30" s="55">
        <v>0.61</v>
      </c>
      <c r="S30" s="55">
        <v>0.83</v>
      </c>
      <c r="T30" s="55"/>
      <c r="U30" s="55"/>
      <c r="V30" s="55">
        <v>0.83</v>
      </c>
      <c r="W30" s="55"/>
    </row>
    <row r="31" spans="1:23" s="56" customFormat="1" x14ac:dyDescent="0.25">
      <c r="A31" s="52" t="s">
        <v>23</v>
      </c>
      <c r="B31" s="52" t="s">
        <v>109</v>
      </c>
      <c r="C31" s="52" t="s">
        <v>10</v>
      </c>
      <c r="D31" s="52">
        <v>40</v>
      </c>
      <c r="E31" s="52">
        <v>260</v>
      </c>
      <c r="F31" s="54" t="s">
        <v>4</v>
      </c>
      <c r="G31" s="52"/>
      <c r="H31" s="52"/>
      <c r="I31" s="52"/>
      <c r="J31" s="52"/>
      <c r="K31" s="52" t="s">
        <v>0</v>
      </c>
      <c r="L31" s="157" t="str">
        <f t="shared" si="2"/>
        <v>ABS118-40-260-A---NL(B)</v>
      </c>
      <c r="M31" s="55"/>
      <c r="N31" s="55">
        <v>0.04</v>
      </c>
      <c r="O31" s="55"/>
      <c r="P31" s="55">
        <v>0.08</v>
      </c>
      <c r="Q31" s="55"/>
      <c r="R31" s="55">
        <v>0.19</v>
      </c>
      <c r="S31" s="55">
        <v>0.15</v>
      </c>
      <c r="T31" s="55"/>
      <c r="U31" s="55"/>
      <c r="V31" s="55">
        <v>0.15</v>
      </c>
      <c r="W31" s="55"/>
    </row>
    <row r="32" spans="1:23" s="56" customFormat="1" x14ac:dyDescent="0.25">
      <c r="A32" s="52" t="s">
        <v>23</v>
      </c>
      <c r="B32" s="52" t="s">
        <v>109</v>
      </c>
      <c r="C32" s="52" t="s">
        <v>10</v>
      </c>
      <c r="D32" s="52">
        <v>70</v>
      </c>
      <c r="E32" s="52">
        <v>50</v>
      </c>
      <c r="F32" s="54" t="s">
        <v>4</v>
      </c>
      <c r="G32" s="52"/>
      <c r="H32" s="52"/>
      <c r="I32" s="52"/>
      <c r="J32" s="52"/>
      <c r="K32" s="52" t="s">
        <v>0</v>
      </c>
      <c r="L32" s="157" t="str">
        <f t="shared" si="2"/>
        <v>ABS118-70-50-A---NL(B)</v>
      </c>
      <c r="M32" s="55"/>
      <c r="N32" s="55">
        <v>0.8</v>
      </c>
      <c r="O32" s="55"/>
      <c r="P32" s="55">
        <v>1.4</v>
      </c>
      <c r="Q32" s="55"/>
      <c r="R32" s="55">
        <v>5.9</v>
      </c>
      <c r="S32" s="55">
        <v>10.5</v>
      </c>
      <c r="T32" s="55"/>
      <c r="U32" s="55"/>
      <c r="V32" s="55">
        <v>12</v>
      </c>
      <c r="W32" s="55"/>
    </row>
    <row r="33" spans="1:23" s="56" customFormat="1" x14ac:dyDescent="0.25">
      <c r="A33" s="52" t="s">
        <v>23</v>
      </c>
      <c r="B33" s="52" t="s">
        <v>109</v>
      </c>
      <c r="C33" s="52" t="s">
        <v>10</v>
      </c>
      <c r="D33" s="52">
        <v>90</v>
      </c>
      <c r="E33" s="52">
        <v>260</v>
      </c>
      <c r="F33" s="54" t="s">
        <v>4</v>
      </c>
      <c r="G33" s="52"/>
      <c r="H33" s="52"/>
      <c r="I33" s="52"/>
      <c r="J33" s="52"/>
      <c r="K33" s="52" t="s">
        <v>0</v>
      </c>
      <c r="L33" s="157" t="str">
        <f t="shared" si="2"/>
        <v>ABS118-90-260-A---NL(B)</v>
      </c>
      <c r="M33" s="55"/>
      <c r="N33" s="55">
        <v>0.8</v>
      </c>
      <c r="O33" s="55"/>
      <c r="P33" s="55">
        <v>3.2</v>
      </c>
      <c r="Q33" s="55"/>
      <c r="R33" s="55">
        <v>3.8</v>
      </c>
      <c r="S33" s="55">
        <v>2.2999999999999998</v>
      </c>
      <c r="T33" s="55"/>
      <c r="U33" s="55"/>
      <c r="V33" s="55"/>
      <c r="W33" s="55"/>
    </row>
    <row r="34" spans="1:23" s="56" customFormat="1" x14ac:dyDescent="0.25">
      <c r="A34" s="52" t="s">
        <v>23</v>
      </c>
      <c r="B34" s="52" t="s">
        <v>109</v>
      </c>
      <c r="C34" s="52" t="s">
        <v>10</v>
      </c>
      <c r="D34" s="52">
        <v>90</v>
      </c>
      <c r="E34" s="52">
        <v>50</v>
      </c>
      <c r="F34" s="54" t="s">
        <v>4</v>
      </c>
      <c r="G34" s="52"/>
      <c r="H34" s="52"/>
      <c r="I34" s="52"/>
      <c r="J34" s="52"/>
      <c r="K34" s="52" t="s">
        <v>0</v>
      </c>
      <c r="L34" s="157" t="str">
        <f t="shared" si="2"/>
        <v>ABS118-90-50-A---NL(B)</v>
      </c>
      <c r="M34" s="55"/>
      <c r="N34" s="55">
        <v>1.8</v>
      </c>
      <c r="O34" s="55"/>
      <c r="P34" s="55">
        <v>3</v>
      </c>
      <c r="Q34" s="55"/>
      <c r="R34" s="55">
        <v>11</v>
      </c>
      <c r="S34" s="55">
        <v>10.3</v>
      </c>
      <c r="T34" s="55"/>
      <c r="U34" s="55"/>
      <c r="V34" s="55"/>
      <c r="W34" s="55"/>
    </row>
    <row r="35" spans="1:23" s="56" customFormat="1" x14ac:dyDescent="0.25">
      <c r="A35" s="52" t="s">
        <v>23</v>
      </c>
      <c r="B35" s="52" t="s">
        <v>109</v>
      </c>
      <c r="C35" s="52" t="s">
        <v>10</v>
      </c>
      <c r="D35" s="52">
        <v>90</v>
      </c>
      <c r="E35" s="52">
        <v>10</v>
      </c>
      <c r="F35" s="54" t="s">
        <v>4</v>
      </c>
      <c r="G35" s="52"/>
      <c r="H35" s="52"/>
      <c r="I35" s="52"/>
      <c r="J35" s="52"/>
      <c r="K35" s="52" t="s">
        <v>0</v>
      </c>
      <c r="L35" s="157" t="str">
        <f t="shared" si="2"/>
        <v>ABS118-90-10-A---NL(B)</v>
      </c>
      <c r="M35" s="55"/>
      <c r="N35" s="55">
        <v>6.7</v>
      </c>
      <c r="O35" s="55"/>
      <c r="P35" s="55">
        <v>7.7</v>
      </c>
      <c r="Q35" s="55"/>
      <c r="R35" s="55">
        <v>8</v>
      </c>
      <c r="S35" s="55"/>
      <c r="T35" s="55"/>
      <c r="U35" s="55"/>
      <c r="V35" s="55"/>
      <c r="W35" s="55"/>
    </row>
    <row r="36" spans="1:23" s="56" customFormat="1" x14ac:dyDescent="0.25">
      <c r="A36" s="52" t="s">
        <v>23</v>
      </c>
      <c r="B36" s="52" t="s">
        <v>109</v>
      </c>
      <c r="C36" s="52" t="s">
        <v>10</v>
      </c>
      <c r="D36" s="52">
        <v>110</v>
      </c>
      <c r="E36" s="52">
        <v>10</v>
      </c>
      <c r="F36" s="54" t="s">
        <v>4</v>
      </c>
      <c r="G36" s="52"/>
      <c r="H36" s="52"/>
      <c r="I36" s="52"/>
      <c r="J36" s="52"/>
      <c r="K36" s="52" t="s">
        <v>0</v>
      </c>
      <c r="L36" s="157" t="str">
        <f t="shared" si="2"/>
        <v>ABS118-110-10-A---NL(B)</v>
      </c>
      <c r="M36" s="55">
        <v>6.4</v>
      </c>
      <c r="N36" s="55">
        <v>8.1999999999999993</v>
      </c>
      <c r="O36" s="55"/>
      <c r="P36" s="55">
        <v>14</v>
      </c>
      <c r="Q36" s="55"/>
      <c r="R36" s="55">
        <v>22</v>
      </c>
      <c r="S36" s="55">
        <v>20</v>
      </c>
      <c r="T36" s="55"/>
      <c r="U36" s="55"/>
      <c r="V36" s="55">
        <v>23</v>
      </c>
      <c r="W36" s="55"/>
    </row>
    <row r="37" spans="1:23" s="56" customFormat="1" x14ac:dyDescent="0.25">
      <c r="A37" s="52" t="s">
        <v>23</v>
      </c>
      <c r="B37" s="52" t="s">
        <v>119</v>
      </c>
      <c r="C37" s="52" t="s">
        <v>9</v>
      </c>
      <c r="D37" s="52">
        <v>90</v>
      </c>
      <c r="E37" s="52">
        <v>10</v>
      </c>
      <c r="F37" s="54" t="s">
        <v>4</v>
      </c>
      <c r="G37" s="52"/>
      <c r="H37" s="52"/>
      <c r="I37" s="52" t="s">
        <v>102</v>
      </c>
      <c r="J37" s="52">
        <v>2000</v>
      </c>
      <c r="K37" s="52" t="s">
        <v>0</v>
      </c>
      <c r="L37" s="157" t="str">
        <f t="shared" si="2"/>
        <v>JSSA-90-10-A--ben2000-NL(B)</v>
      </c>
      <c r="M37" s="55"/>
      <c r="N37" s="55"/>
      <c r="O37" s="55"/>
      <c r="P37" s="55"/>
      <c r="Q37" s="55"/>
      <c r="R37" s="55"/>
      <c r="S37" s="55"/>
      <c r="T37" s="55"/>
      <c r="U37" s="55"/>
      <c r="V37" s="55"/>
      <c r="W37" s="55"/>
    </row>
    <row r="38" spans="1:23" s="56" customFormat="1" x14ac:dyDescent="0.25">
      <c r="A38" s="52" t="s">
        <v>23</v>
      </c>
      <c r="B38" s="52" t="s">
        <v>120</v>
      </c>
      <c r="C38" s="52" t="s">
        <v>9</v>
      </c>
      <c r="D38" s="52">
        <v>90</v>
      </c>
      <c r="E38" s="52">
        <v>10</v>
      </c>
      <c r="F38" s="54" t="s">
        <v>121</v>
      </c>
      <c r="G38" s="52"/>
      <c r="H38" s="52"/>
      <c r="I38" s="52" t="s">
        <v>102</v>
      </c>
      <c r="J38" s="52">
        <v>133</v>
      </c>
      <c r="K38" s="52" t="s">
        <v>0</v>
      </c>
      <c r="L38" s="157" t="str">
        <f>CONCATENATE(C38,"-",D38,"-",E38,"-",F38,"-",G38,H38,"-",I38,J38,"-",K38)</f>
        <v>JSSA-90-10-D--ben133-NL(B)</v>
      </c>
      <c r="M38" s="55"/>
      <c r="N38" s="55">
        <v>4.8</v>
      </c>
      <c r="O38" s="55"/>
      <c r="P38" s="55">
        <v>17</v>
      </c>
      <c r="Q38" s="55"/>
      <c r="R38" s="55">
        <v>28</v>
      </c>
      <c r="S38" s="55">
        <v>78</v>
      </c>
      <c r="T38" s="55"/>
      <c r="U38" s="55"/>
      <c r="V38" s="55"/>
      <c r="W38" s="55"/>
    </row>
    <row r="39" spans="1:23" s="56" customFormat="1" x14ac:dyDescent="0.25">
      <c r="A39" s="52" t="s">
        <v>39</v>
      </c>
      <c r="B39" s="52" t="s">
        <v>101</v>
      </c>
      <c r="C39" s="52" t="s">
        <v>9</v>
      </c>
      <c r="D39" s="52">
        <v>90</v>
      </c>
      <c r="E39" s="52">
        <v>10</v>
      </c>
      <c r="F39" s="54" t="s">
        <v>4</v>
      </c>
      <c r="G39" s="52" t="s">
        <v>25</v>
      </c>
      <c r="H39" s="52">
        <v>33</v>
      </c>
      <c r="I39" s="52" t="s">
        <v>102</v>
      </c>
      <c r="J39" s="52">
        <v>133</v>
      </c>
      <c r="K39" s="52" t="s">
        <v>0</v>
      </c>
      <c r="L39" s="157" t="str">
        <f t="shared" si="2"/>
        <v>JSSA-90-10-A-mgn33-ben133-NL(B)</v>
      </c>
      <c r="M39" s="55"/>
      <c r="N39" s="55">
        <v>10</v>
      </c>
      <c r="O39" s="55"/>
      <c r="P39" s="55">
        <v>10</v>
      </c>
      <c r="Q39" s="55"/>
      <c r="R39" s="55">
        <v>32</v>
      </c>
      <c r="S39" s="55">
        <v>76</v>
      </c>
      <c r="T39" s="55"/>
      <c r="U39" s="55"/>
      <c r="V39" s="55"/>
      <c r="W39" s="55"/>
    </row>
    <row r="40" spans="1:23" s="56" customFormat="1" x14ac:dyDescent="0.25">
      <c r="A40" s="52" t="s">
        <v>39</v>
      </c>
      <c r="B40" s="52" t="s">
        <v>101</v>
      </c>
      <c r="C40" s="52" t="s">
        <v>9</v>
      </c>
      <c r="D40" s="52">
        <v>90</v>
      </c>
      <c r="E40" s="52">
        <v>1100</v>
      </c>
      <c r="F40" s="54" t="s">
        <v>4</v>
      </c>
      <c r="G40" s="52" t="s">
        <v>25</v>
      </c>
      <c r="H40" s="52">
        <v>33</v>
      </c>
      <c r="I40" s="52" t="s">
        <v>102</v>
      </c>
      <c r="J40" s="52">
        <v>133</v>
      </c>
      <c r="K40" s="52" t="s">
        <v>0</v>
      </c>
      <c r="L40" s="157" t="str">
        <f t="shared" si="2"/>
        <v>JSSA-90-1100-A-mgn33-ben133-NL(B)</v>
      </c>
      <c r="M40" s="55"/>
      <c r="N40" s="55"/>
      <c r="O40" s="55"/>
      <c r="P40" s="55"/>
      <c r="Q40" s="55"/>
      <c r="R40" s="55">
        <v>2.87</v>
      </c>
      <c r="S40" s="55">
        <v>3.3</v>
      </c>
      <c r="T40" s="55"/>
      <c r="U40" s="55"/>
      <c r="V40" s="55">
        <v>4.41</v>
      </c>
      <c r="W40" s="55"/>
    </row>
    <row r="41" spans="1:23" s="56" customFormat="1" x14ac:dyDescent="0.25">
      <c r="A41" s="52" t="s">
        <v>23</v>
      </c>
      <c r="B41" s="52" t="s">
        <v>24</v>
      </c>
      <c r="C41" s="52" t="s">
        <v>9</v>
      </c>
      <c r="D41" s="52">
        <v>90</v>
      </c>
      <c r="E41" s="52">
        <v>10</v>
      </c>
      <c r="F41" s="54" t="s">
        <v>4</v>
      </c>
      <c r="G41" s="52" t="s">
        <v>25</v>
      </c>
      <c r="H41" s="52">
        <v>40</v>
      </c>
      <c r="I41" s="52"/>
      <c r="J41" s="52"/>
      <c r="K41" s="52" t="s">
        <v>0</v>
      </c>
      <c r="L41" s="157" t="str">
        <f t="shared" ref="L41:L60" si="3">CONCATENATE(C41,"-",D41,"-",E41,"-",F41,"-",G41,H41,"-",I41,J41,"-",K41)</f>
        <v>JSSA-90-10-A-mgn40--NL(B)</v>
      </c>
      <c r="M41" s="55"/>
      <c r="N41" s="55">
        <v>16</v>
      </c>
      <c r="O41" s="55"/>
      <c r="P41" s="55">
        <v>17</v>
      </c>
      <c r="Q41" s="55"/>
      <c r="R41" s="55">
        <v>33</v>
      </c>
      <c r="S41" s="55">
        <v>71</v>
      </c>
      <c r="T41" s="55"/>
      <c r="U41" s="55"/>
      <c r="V41" s="55"/>
      <c r="W41" s="55"/>
    </row>
    <row r="42" spans="1:23" s="56" customFormat="1" x14ac:dyDescent="0.25">
      <c r="A42" s="52" t="s">
        <v>56</v>
      </c>
      <c r="B42" s="52" t="s">
        <v>57</v>
      </c>
      <c r="C42" s="52" t="s">
        <v>9</v>
      </c>
      <c r="D42" s="52">
        <v>90</v>
      </c>
      <c r="E42" s="52">
        <v>10</v>
      </c>
      <c r="F42" s="54" t="s">
        <v>4</v>
      </c>
      <c r="G42" s="52"/>
      <c r="H42" s="52"/>
      <c r="I42" s="52"/>
      <c r="J42" s="52"/>
      <c r="K42" s="52" t="s">
        <v>0</v>
      </c>
      <c r="L42" s="157" t="str">
        <f t="shared" si="3"/>
        <v>JSSA-90-10-A---NL(B)</v>
      </c>
      <c r="M42" s="55">
        <v>4.4000000000000004</v>
      </c>
      <c r="N42" s="55">
        <v>4.9000000000000004</v>
      </c>
      <c r="O42" s="55">
        <v>7.8</v>
      </c>
      <c r="P42" s="55">
        <v>9.6</v>
      </c>
      <c r="Q42" s="55"/>
      <c r="R42" s="55">
        <v>13</v>
      </c>
      <c r="S42" s="55">
        <v>22</v>
      </c>
      <c r="T42" s="55"/>
      <c r="U42" s="55"/>
      <c r="V42" s="55">
        <v>36.5</v>
      </c>
      <c r="W42" s="55"/>
    </row>
    <row r="43" spans="1:23" s="56" customFormat="1" x14ac:dyDescent="0.25">
      <c r="A43" s="52" t="s">
        <v>54</v>
      </c>
      <c r="B43" s="52" t="s">
        <v>55</v>
      </c>
      <c r="C43" s="52" t="s">
        <v>9</v>
      </c>
      <c r="D43" s="52">
        <v>90</v>
      </c>
      <c r="E43" s="52">
        <v>10</v>
      </c>
      <c r="F43" s="54" t="s">
        <v>58</v>
      </c>
      <c r="G43" s="52"/>
      <c r="H43" s="52"/>
      <c r="I43" s="52"/>
      <c r="J43" s="52"/>
      <c r="K43" s="52" t="s">
        <v>0</v>
      </c>
      <c r="L43" s="157" t="str">
        <f t="shared" si="3"/>
        <v>JSSA-90-10-C---NL(B)</v>
      </c>
      <c r="M43" s="55">
        <v>1.6</v>
      </c>
      <c r="N43" s="55">
        <v>3.7</v>
      </c>
      <c r="O43" s="55">
        <v>5.8</v>
      </c>
      <c r="P43" s="55">
        <v>13</v>
      </c>
      <c r="Q43" s="55"/>
      <c r="R43" s="55">
        <v>21</v>
      </c>
      <c r="S43" s="55">
        <v>36.5</v>
      </c>
      <c r="T43" s="55"/>
      <c r="U43" s="55"/>
      <c r="V43" s="55"/>
      <c r="W43" s="55"/>
    </row>
    <row r="44" spans="1:23" s="56" customFormat="1" x14ac:dyDescent="0.25">
      <c r="A44" s="52" t="s">
        <v>39</v>
      </c>
      <c r="B44" s="52" t="s">
        <v>15</v>
      </c>
      <c r="C44" s="52" t="s">
        <v>9</v>
      </c>
      <c r="D44" s="52">
        <v>90</v>
      </c>
      <c r="E44" s="52">
        <v>1100</v>
      </c>
      <c r="F44" s="54" t="s">
        <v>4</v>
      </c>
      <c r="G44" s="52"/>
      <c r="H44" s="52"/>
      <c r="I44" s="52"/>
      <c r="J44" s="52"/>
      <c r="K44" s="52" t="s">
        <v>0</v>
      </c>
      <c r="L44" s="157" t="str">
        <f t="shared" si="3"/>
        <v>JSSA-90-1100-A---NL(B)</v>
      </c>
      <c r="M44" s="55"/>
      <c r="N44" s="55"/>
      <c r="O44" s="55"/>
      <c r="P44" s="55"/>
      <c r="Q44" s="55"/>
      <c r="R44" s="55">
        <v>1.29</v>
      </c>
      <c r="S44" s="55">
        <v>1.72</v>
      </c>
      <c r="T44" s="55"/>
      <c r="U44" s="55"/>
      <c r="V44" s="55">
        <v>1.43</v>
      </c>
      <c r="W44" s="55"/>
    </row>
    <row r="45" spans="1:23" s="56" customFormat="1" x14ac:dyDescent="0.25">
      <c r="A45" s="52" t="s">
        <v>39</v>
      </c>
      <c r="B45" s="52" t="s">
        <v>15</v>
      </c>
      <c r="C45" s="52" t="s">
        <v>9</v>
      </c>
      <c r="D45" s="52">
        <v>90</v>
      </c>
      <c r="E45" s="52">
        <v>4000</v>
      </c>
      <c r="F45" s="54" t="s">
        <v>4</v>
      </c>
      <c r="G45" s="52"/>
      <c r="H45" s="52"/>
      <c r="I45" s="52"/>
      <c r="J45" s="52"/>
      <c r="K45" s="52" t="s">
        <v>0</v>
      </c>
      <c r="L45" s="157" t="str">
        <f t="shared" si="3"/>
        <v>JSSA-90-4000-A---NL(B)</v>
      </c>
      <c r="M45" s="55"/>
      <c r="N45" s="55"/>
      <c r="O45" s="55"/>
      <c r="P45" s="55"/>
      <c r="Q45" s="55"/>
      <c r="R45" s="55">
        <v>0.64</v>
      </c>
      <c r="S45" s="55"/>
      <c r="T45" s="55"/>
      <c r="U45" s="55"/>
      <c r="V45" s="55"/>
      <c r="W45" s="55"/>
    </row>
    <row r="46" spans="1:23" s="56" customFormat="1" x14ac:dyDescent="0.25">
      <c r="A46" s="52" t="s">
        <v>23</v>
      </c>
      <c r="B46" s="52" t="s">
        <v>27</v>
      </c>
      <c r="C46" s="52" t="s">
        <v>2</v>
      </c>
      <c r="D46" s="52">
        <v>90</v>
      </c>
      <c r="E46" s="52">
        <v>10</v>
      </c>
      <c r="F46" s="54" t="s">
        <v>4</v>
      </c>
      <c r="G46" s="52" t="s">
        <v>25</v>
      </c>
      <c r="H46" s="52">
        <v>40</v>
      </c>
      <c r="I46" s="52"/>
      <c r="J46" s="52"/>
      <c r="K46" s="52" t="s">
        <v>0</v>
      </c>
      <c r="L46" s="157" t="str">
        <f t="shared" si="3"/>
        <v>SON68-90-10-A-mgn40--NL(B)</v>
      </c>
      <c r="M46" s="55"/>
      <c r="N46" s="55">
        <v>3</v>
      </c>
      <c r="O46" s="55"/>
      <c r="P46" s="55">
        <v>15</v>
      </c>
      <c r="Q46" s="55"/>
      <c r="R46" s="55">
        <v>56</v>
      </c>
      <c r="S46" s="55">
        <v>67</v>
      </c>
      <c r="T46" s="55"/>
      <c r="U46" s="55"/>
      <c r="V46" s="55">
        <v>81</v>
      </c>
      <c r="W46" s="55">
        <v>87</v>
      </c>
    </row>
    <row r="47" spans="1:23" s="56" customFormat="1" x14ac:dyDescent="0.25">
      <c r="A47" s="52" t="s">
        <v>17</v>
      </c>
      <c r="B47" s="52" t="s">
        <v>18</v>
      </c>
      <c r="C47" s="52" t="s">
        <v>2</v>
      </c>
      <c r="D47" s="52">
        <v>90</v>
      </c>
      <c r="E47" s="52">
        <v>1200</v>
      </c>
      <c r="F47" s="54" t="s">
        <v>4</v>
      </c>
      <c r="G47" s="52"/>
      <c r="H47" s="52"/>
      <c r="I47" s="52"/>
      <c r="J47" s="52"/>
      <c r="K47" s="52" t="s">
        <v>0</v>
      </c>
      <c r="L47" s="157" t="str">
        <f t="shared" si="3"/>
        <v>SON68-90-1200-A---NL(B)</v>
      </c>
      <c r="M47" s="55"/>
      <c r="N47" s="55"/>
      <c r="O47" s="55"/>
      <c r="P47" s="55">
        <v>1.0143928954218342</v>
      </c>
      <c r="Q47" s="55"/>
      <c r="R47" s="55">
        <v>1.0953210330219973</v>
      </c>
      <c r="S47" s="55"/>
      <c r="T47" s="55"/>
      <c r="U47" s="55"/>
      <c r="V47" s="55">
        <v>1.1545258510692591</v>
      </c>
      <c r="W47" s="55">
        <v>1.234528913387434</v>
      </c>
    </row>
    <row r="48" spans="1:23" s="56" customFormat="1" x14ac:dyDescent="0.25">
      <c r="A48" s="52" t="s">
        <v>17</v>
      </c>
      <c r="B48" s="52" t="s">
        <v>19</v>
      </c>
      <c r="C48" s="52" t="s">
        <v>2</v>
      </c>
      <c r="D48" s="52">
        <v>90</v>
      </c>
      <c r="E48" s="52">
        <v>1200</v>
      </c>
      <c r="F48" s="54" t="s">
        <v>4</v>
      </c>
      <c r="G48" s="52"/>
      <c r="H48" s="52"/>
      <c r="I48" s="52"/>
      <c r="J48" s="52"/>
      <c r="K48" s="52" t="s">
        <v>0</v>
      </c>
      <c r="L48" s="157" t="str">
        <f t="shared" si="3"/>
        <v>SON68-90-1200-A---NL(B)</v>
      </c>
      <c r="M48" s="55"/>
      <c r="N48" s="55"/>
      <c r="O48" s="55"/>
      <c r="P48" s="55">
        <v>0.93974888990966154</v>
      </c>
      <c r="Q48" s="55"/>
      <c r="R48" s="55">
        <v>1.0432616240494053</v>
      </c>
      <c r="S48" s="55"/>
      <c r="T48" s="55"/>
      <c r="U48" s="55"/>
      <c r="V48" s="55">
        <v>1.1154174960445056</v>
      </c>
      <c r="W48" s="55">
        <v>1.1881475526973917</v>
      </c>
    </row>
    <row r="49" spans="1:23" s="56" customFormat="1" x14ac:dyDescent="0.25">
      <c r="A49" s="52" t="s">
        <v>17</v>
      </c>
      <c r="B49" s="52" t="s">
        <v>20</v>
      </c>
      <c r="C49" s="52" t="s">
        <v>2</v>
      </c>
      <c r="D49" s="52">
        <v>90</v>
      </c>
      <c r="E49" s="52">
        <v>1200</v>
      </c>
      <c r="F49" s="54" t="s">
        <v>4</v>
      </c>
      <c r="G49" s="52"/>
      <c r="H49" s="52"/>
      <c r="I49" s="52"/>
      <c r="J49" s="52"/>
      <c r="K49" s="52" t="s">
        <v>0</v>
      </c>
      <c r="L49" s="157" t="str">
        <f t="shared" si="3"/>
        <v>SON68-90-1200-A---NL(B)</v>
      </c>
      <c r="M49" s="55"/>
      <c r="N49" s="55"/>
      <c r="O49" s="55"/>
      <c r="P49" s="55">
        <v>0.97228602051753166</v>
      </c>
      <c r="Q49" s="55"/>
      <c r="R49" s="55">
        <v>1.1040295003317511</v>
      </c>
      <c r="S49" s="55"/>
      <c r="T49" s="55"/>
      <c r="U49" s="55"/>
      <c r="V49" s="55">
        <v>1.1391823610473129</v>
      </c>
      <c r="W49" s="55">
        <v>1.1973664063696217</v>
      </c>
    </row>
    <row r="50" spans="1:23" s="56" customFormat="1" x14ac:dyDescent="0.25">
      <c r="A50" s="52" t="s">
        <v>17</v>
      </c>
      <c r="B50" s="52" t="s">
        <v>21</v>
      </c>
      <c r="C50" s="52" t="s">
        <v>2</v>
      </c>
      <c r="D50" s="52">
        <v>90</v>
      </c>
      <c r="E50" s="52">
        <v>1200</v>
      </c>
      <c r="F50" s="54" t="s">
        <v>4</v>
      </c>
      <c r="G50" s="52"/>
      <c r="H50" s="52"/>
      <c r="I50" s="52"/>
      <c r="J50" s="52"/>
      <c r="K50" s="52" t="s">
        <v>0</v>
      </c>
      <c r="L50" s="157" t="str">
        <f t="shared" si="3"/>
        <v>SON68-90-1200-A---NL(B)</v>
      </c>
      <c r="M50" s="55"/>
      <c r="N50" s="55"/>
      <c r="O50" s="55"/>
      <c r="P50" s="55">
        <v>0.94166283876894807</v>
      </c>
      <c r="Q50" s="55"/>
      <c r="R50" s="55">
        <v>1.0809345174296943</v>
      </c>
      <c r="S50" s="55"/>
      <c r="T50" s="55"/>
      <c r="U50" s="55"/>
      <c r="V50" s="55">
        <v>1.1438396366049099</v>
      </c>
      <c r="W50" s="55">
        <v>1.1692951564334202</v>
      </c>
    </row>
    <row r="51" spans="1:23" s="56" customFormat="1" x14ac:dyDescent="0.25">
      <c r="A51" s="52" t="s">
        <v>17</v>
      </c>
      <c r="B51" s="52" t="s">
        <v>22</v>
      </c>
      <c r="C51" s="52" t="s">
        <v>2</v>
      </c>
      <c r="D51" s="52">
        <v>90</v>
      </c>
      <c r="E51" s="52">
        <v>1200</v>
      </c>
      <c r="F51" s="54" t="s">
        <v>4</v>
      </c>
      <c r="G51" s="52"/>
      <c r="H51" s="52"/>
      <c r="I51" s="52"/>
      <c r="J51" s="52"/>
      <c r="K51" s="52" t="s">
        <v>0</v>
      </c>
      <c r="L51" s="157" t="str">
        <f t="shared" si="3"/>
        <v>SON68-90-1200-A---NL(B)</v>
      </c>
      <c r="M51" s="55"/>
      <c r="N51" s="55"/>
      <c r="O51" s="55"/>
      <c r="P51" s="55">
        <v>0.97037207165824524</v>
      </c>
      <c r="Q51" s="55"/>
      <c r="R51" s="55">
        <v>1.0400079109886182</v>
      </c>
      <c r="S51" s="55"/>
      <c r="T51" s="55"/>
      <c r="U51" s="55"/>
      <c r="V51" s="55">
        <v>1.152867095391211</v>
      </c>
      <c r="W51" s="55">
        <v>1.2146876435461642</v>
      </c>
    </row>
    <row r="52" spans="1:23" s="56" customFormat="1" x14ac:dyDescent="0.25">
      <c r="A52" s="52" t="s">
        <v>23</v>
      </c>
      <c r="B52" s="52" t="s">
        <v>29</v>
      </c>
      <c r="C52" s="52" t="s">
        <v>2</v>
      </c>
      <c r="D52" s="52">
        <v>90</v>
      </c>
      <c r="E52" s="52">
        <v>10</v>
      </c>
      <c r="F52" s="54" t="s">
        <v>40</v>
      </c>
      <c r="G52" s="52" t="s">
        <v>25</v>
      </c>
      <c r="H52" s="52">
        <v>40</v>
      </c>
      <c r="I52" s="52"/>
      <c r="J52" s="52"/>
      <c r="K52" s="52" t="s">
        <v>0</v>
      </c>
      <c r="L52" s="157" t="str">
        <f t="shared" si="3"/>
        <v>SON68-90-10-A(pH9)-mgn40--NL(B)</v>
      </c>
      <c r="M52" s="55"/>
      <c r="N52" s="55">
        <v>20</v>
      </c>
      <c r="O52" s="55"/>
      <c r="P52" s="55">
        <v>38</v>
      </c>
      <c r="Q52" s="55"/>
      <c r="R52" s="55">
        <v>36</v>
      </c>
      <c r="S52" s="55">
        <v>62</v>
      </c>
      <c r="T52" s="55"/>
      <c r="U52" s="55"/>
      <c r="V52" s="55"/>
      <c r="W52" s="55"/>
    </row>
    <row r="53" spans="1:23" s="56" customFormat="1" x14ac:dyDescent="0.25">
      <c r="A53" s="52" t="s">
        <v>23</v>
      </c>
      <c r="B53" s="52" t="s">
        <v>29</v>
      </c>
      <c r="C53" s="52" t="s">
        <v>2</v>
      </c>
      <c r="D53" s="52">
        <v>90</v>
      </c>
      <c r="E53" s="52">
        <v>10</v>
      </c>
      <c r="F53" s="54" t="s">
        <v>40</v>
      </c>
      <c r="G53" s="52" t="s">
        <v>25</v>
      </c>
      <c r="H53" s="52">
        <v>4</v>
      </c>
      <c r="I53" s="52"/>
      <c r="J53" s="52"/>
      <c r="K53" s="52" t="s">
        <v>0</v>
      </c>
      <c r="L53" s="157" t="str">
        <f t="shared" si="3"/>
        <v>SON68-90-10-A(pH9)-mgn4--NL(B)</v>
      </c>
      <c r="M53" s="55"/>
      <c r="N53" s="55">
        <v>18</v>
      </c>
      <c r="O53" s="55"/>
      <c r="P53" s="55">
        <v>24</v>
      </c>
      <c r="Q53" s="55"/>
      <c r="R53" s="55">
        <v>18</v>
      </c>
      <c r="S53" s="55">
        <v>29</v>
      </c>
      <c r="T53" s="55"/>
      <c r="U53" s="55"/>
      <c r="V53" s="55"/>
      <c r="W53" s="55"/>
    </row>
    <row r="54" spans="1:23" s="56" customFormat="1" x14ac:dyDescent="0.25">
      <c r="A54" s="52" t="s">
        <v>23</v>
      </c>
      <c r="B54" s="52" t="s">
        <v>29</v>
      </c>
      <c r="C54" s="52" t="s">
        <v>2</v>
      </c>
      <c r="D54" s="52">
        <v>90</v>
      </c>
      <c r="E54" s="52">
        <v>10</v>
      </c>
      <c r="F54" s="54" t="s">
        <v>40</v>
      </c>
      <c r="G54" s="52" t="s">
        <v>26</v>
      </c>
      <c r="H54" s="52">
        <v>40</v>
      </c>
      <c r="I54" s="52"/>
      <c r="J54" s="52"/>
      <c r="K54" s="52" t="s">
        <v>0</v>
      </c>
      <c r="L54" s="157" t="str">
        <f t="shared" si="3"/>
        <v>SON68-90-10-A(pH9)-feoh40--NL(B)</v>
      </c>
      <c r="M54" s="55"/>
      <c r="N54" s="55">
        <v>31</v>
      </c>
      <c r="O54" s="55"/>
      <c r="P54" s="55">
        <v>64</v>
      </c>
      <c r="Q54" s="55"/>
      <c r="R54" s="55">
        <v>68</v>
      </c>
      <c r="S54" s="55">
        <v>88</v>
      </c>
      <c r="T54" s="55"/>
      <c r="U54" s="55"/>
      <c r="V54" s="55"/>
      <c r="W54" s="55"/>
    </row>
    <row r="55" spans="1:23" s="56" customFormat="1" x14ac:dyDescent="0.25">
      <c r="A55" s="52" t="s">
        <v>23</v>
      </c>
      <c r="B55" s="52" t="s">
        <v>29</v>
      </c>
      <c r="C55" s="52" t="s">
        <v>2</v>
      </c>
      <c r="D55" s="52">
        <v>90</v>
      </c>
      <c r="E55" s="52">
        <v>10</v>
      </c>
      <c r="F55" s="54" t="s">
        <v>40</v>
      </c>
      <c r="G55" s="52" t="s">
        <v>26</v>
      </c>
      <c r="H55" s="52">
        <v>4</v>
      </c>
      <c r="I55" s="52"/>
      <c r="J55" s="52"/>
      <c r="K55" s="52" t="s">
        <v>0</v>
      </c>
      <c r="L55" s="157" t="str">
        <f t="shared" si="3"/>
        <v>SON68-90-10-A(pH9)-feoh4--NL(B)</v>
      </c>
      <c r="M55" s="55"/>
      <c r="N55" s="55">
        <v>19</v>
      </c>
      <c r="O55" s="55"/>
      <c r="P55" s="55">
        <v>55</v>
      </c>
      <c r="Q55" s="55"/>
      <c r="R55" s="55">
        <v>60</v>
      </c>
      <c r="S55" s="55">
        <v>53</v>
      </c>
      <c r="T55" s="55"/>
      <c r="U55" s="55"/>
      <c r="V55" s="55"/>
      <c r="W55" s="55"/>
    </row>
    <row r="56" spans="1:23" s="56" customFormat="1" x14ac:dyDescent="0.25">
      <c r="A56" s="52" t="s">
        <v>39</v>
      </c>
      <c r="B56" s="52" t="s">
        <v>106</v>
      </c>
      <c r="C56" s="52" t="s">
        <v>73</v>
      </c>
      <c r="D56" s="52">
        <v>110</v>
      </c>
      <c r="E56" s="52">
        <v>10</v>
      </c>
      <c r="F56" s="54" t="s">
        <v>4</v>
      </c>
      <c r="G56" s="52"/>
      <c r="H56" s="52"/>
      <c r="I56" s="52"/>
      <c r="J56" s="52"/>
      <c r="K56" s="52" t="s">
        <v>0</v>
      </c>
      <c r="L56" s="157" t="str">
        <f>CONCATENATE(C56,"-",D56,"-",E56,"-",F56,"-",G56,H56,"-",I56,J56,"-",K56)</f>
        <v>MW-110-10-A---NL(B)</v>
      </c>
      <c r="M56" s="55"/>
      <c r="N56" s="55">
        <f>AVERAGE(33.5,30.6)</f>
        <v>32.049999999999997</v>
      </c>
      <c r="O56" s="55"/>
      <c r="P56" s="55">
        <f>AVERAGE(72.1,72.6)</f>
        <v>72.349999999999994</v>
      </c>
      <c r="Q56" s="55"/>
      <c r="R56" s="55"/>
      <c r="S56" s="55"/>
      <c r="T56" s="55"/>
      <c r="U56" s="55"/>
      <c r="V56" s="55"/>
      <c r="W56" s="55"/>
    </row>
    <row r="57" spans="1:23" s="56" customFormat="1" x14ac:dyDescent="0.25">
      <c r="A57" s="52" t="s">
        <v>39</v>
      </c>
      <c r="B57" s="52" t="s">
        <v>106</v>
      </c>
      <c r="C57" s="52" t="s">
        <v>73</v>
      </c>
      <c r="D57" s="52">
        <v>110</v>
      </c>
      <c r="E57" s="52">
        <v>10</v>
      </c>
      <c r="F57" s="54" t="s">
        <v>4</v>
      </c>
      <c r="G57" s="52"/>
      <c r="H57" s="52"/>
      <c r="I57" s="52"/>
      <c r="J57" s="52"/>
      <c r="K57" s="52" t="s">
        <v>0</v>
      </c>
      <c r="L57" s="157" t="str">
        <f>CONCATENATE(C57,"-",D57,"-",E57,"-",F57,"-",G57,H57,"-",I57,J57,"-",K57)</f>
        <v>MW-110-10-A---NL(B)</v>
      </c>
      <c r="M57" s="55"/>
      <c r="N57" s="55">
        <f>AVERAGE(29.65,26.88)</f>
        <v>28.265000000000001</v>
      </c>
      <c r="O57" s="55"/>
      <c r="P57" s="55">
        <f>AVERAGE(68.45,61.31)</f>
        <v>64.88</v>
      </c>
      <c r="Q57" s="55"/>
      <c r="R57" s="55"/>
      <c r="S57" s="55"/>
      <c r="T57" s="55"/>
      <c r="U57" s="55"/>
      <c r="V57" s="55"/>
      <c r="W57" s="55"/>
    </row>
    <row r="58" spans="1:23" s="56" customFormat="1" x14ac:dyDescent="0.25">
      <c r="A58" s="52" t="s">
        <v>39</v>
      </c>
      <c r="B58" s="52" t="s">
        <v>105</v>
      </c>
      <c r="C58" s="52" t="s">
        <v>73</v>
      </c>
      <c r="D58" s="52">
        <v>90</v>
      </c>
      <c r="E58" s="52">
        <v>10</v>
      </c>
      <c r="F58" s="54" t="s">
        <v>4</v>
      </c>
      <c r="G58" s="52"/>
      <c r="H58" s="52"/>
      <c r="I58" s="52"/>
      <c r="J58" s="52"/>
      <c r="K58" s="52" t="s">
        <v>0</v>
      </c>
      <c r="L58" s="157" t="str">
        <f t="shared" si="3"/>
        <v>MW-90-10-A---NL(B)</v>
      </c>
      <c r="M58" s="55"/>
      <c r="N58" s="55">
        <f>AVERAGE(9.14,8.44)</f>
        <v>8.7899999999999991</v>
      </c>
      <c r="O58" s="55"/>
      <c r="P58" s="55">
        <f>AVERAGE(33.5,33.9)</f>
        <v>33.700000000000003</v>
      </c>
      <c r="Q58" s="55"/>
      <c r="R58" s="55">
        <f>AVERAGE(100,120)</f>
        <v>110</v>
      </c>
      <c r="S58" s="55">
        <f>AVERAGE(100,115)</f>
        <v>107.5</v>
      </c>
      <c r="T58" s="55"/>
      <c r="U58" s="55"/>
      <c r="V58" s="55"/>
      <c r="W58" s="55"/>
    </row>
    <row r="59" spans="1:23" s="56" customFormat="1" x14ac:dyDescent="0.25">
      <c r="A59" s="52" t="s">
        <v>39</v>
      </c>
      <c r="B59" s="52" t="s">
        <v>105</v>
      </c>
      <c r="C59" s="52" t="s">
        <v>73</v>
      </c>
      <c r="D59" s="52">
        <v>90</v>
      </c>
      <c r="E59" s="52">
        <v>10</v>
      </c>
      <c r="F59" s="54" t="s">
        <v>4</v>
      </c>
      <c r="G59" s="52"/>
      <c r="H59" s="52"/>
      <c r="I59" s="52"/>
      <c r="J59" s="52"/>
      <c r="K59" s="52" t="s">
        <v>0</v>
      </c>
      <c r="L59" s="157" t="str">
        <f t="shared" si="3"/>
        <v>MW-90-10-A---NL(B)</v>
      </c>
      <c r="M59" s="55"/>
      <c r="N59" s="55">
        <f>AVERAGE(3.96,3.6)</f>
        <v>3.7800000000000002</v>
      </c>
      <c r="O59" s="55"/>
      <c r="P59" s="55">
        <v>28.05</v>
      </c>
      <c r="Q59" s="55"/>
      <c r="R59" s="55">
        <f>AVERAGE(73.36,81.83)</f>
        <v>77.594999999999999</v>
      </c>
      <c r="S59" s="55"/>
      <c r="T59" s="55"/>
      <c r="U59" s="55"/>
      <c r="V59" s="55"/>
      <c r="W59" s="55"/>
    </row>
    <row r="60" spans="1:23" s="56" customFormat="1" x14ac:dyDescent="0.25">
      <c r="A60" s="52" t="s">
        <v>39</v>
      </c>
      <c r="B60" s="52" t="s">
        <v>103</v>
      </c>
      <c r="C60" s="52" t="s">
        <v>73</v>
      </c>
      <c r="D60" s="52">
        <v>70</v>
      </c>
      <c r="E60" s="52">
        <v>10</v>
      </c>
      <c r="F60" s="54" t="s">
        <v>4</v>
      </c>
      <c r="G60" s="52"/>
      <c r="H60" s="52"/>
      <c r="I60" s="52"/>
      <c r="J60" s="52"/>
      <c r="K60" s="52" t="s">
        <v>0</v>
      </c>
      <c r="L60" s="157" t="str">
        <f t="shared" si="3"/>
        <v>MW-70-10-A---NL(B)</v>
      </c>
      <c r="M60" s="55"/>
      <c r="N60" s="55"/>
      <c r="O60" s="55"/>
      <c r="P60" s="55">
        <v>5.4749999999999996</v>
      </c>
      <c r="Q60" s="55"/>
      <c r="R60" s="55">
        <v>3.145</v>
      </c>
      <c r="S60" s="55"/>
      <c r="T60" s="55"/>
      <c r="U60" s="55"/>
      <c r="V60" s="55"/>
      <c r="W60" s="55"/>
    </row>
    <row r="61" spans="1:23" s="56" customFormat="1" x14ac:dyDescent="0.25">
      <c r="A61" s="52" t="s">
        <v>39</v>
      </c>
      <c r="B61" s="52" t="s">
        <v>103</v>
      </c>
      <c r="C61" s="52" t="s">
        <v>73</v>
      </c>
      <c r="D61" s="52">
        <v>70</v>
      </c>
      <c r="E61" s="52">
        <v>10</v>
      </c>
      <c r="F61" s="54" t="s">
        <v>4</v>
      </c>
      <c r="G61" s="52"/>
      <c r="H61" s="52"/>
      <c r="I61" s="52"/>
      <c r="J61" s="52"/>
      <c r="K61" s="52" t="s">
        <v>0</v>
      </c>
      <c r="L61" s="157" t="str">
        <f t="shared" ref="L61:L124" si="4">CONCATENATE(C61,"-",D61,"-",E61,"-",F61,"-",G61,H61,"-",I61,J61,"-",K61)</f>
        <v>MW-70-10-A---NL(B)</v>
      </c>
      <c r="M61" s="55"/>
      <c r="N61" s="55"/>
      <c r="O61" s="55"/>
      <c r="P61" s="55">
        <v>6.67</v>
      </c>
      <c r="Q61" s="55"/>
      <c r="R61" s="55"/>
      <c r="S61" s="55"/>
      <c r="T61" s="55"/>
      <c r="U61" s="55"/>
      <c r="V61" s="55"/>
      <c r="W61" s="55"/>
    </row>
    <row r="62" spans="1:23" s="56" customFormat="1" x14ac:dyDescent="0.25">
      <c r="A62" s="52" t="s">
        <v>39</v>
      </c>
      <c r="B62" s="52" t="s">
        <v>108</v>
      </c>
      <c r="C62" s="52" t="s">
        <v>73</v>
      </c>
      <c r="D62" s="52">
        <v>110</v>
      </c>
      <c r="E62" s="52">
        <v>1320</v>
      </c>
      <c r="F62" s="54" t="s">
        <v>4</v>
      </c>
      <c r="G62" s="52"/>
      <c r="H62" s="52"/>
      <c r="I62" s="52"/>
      <c r="J62" s="52"/>
      <c r="K62" s="52" t="s">
        <v>0</v>
      </c>
      <c r="L62" s="157" t="str">
        <f t="shared" si="4"/>
        <v>MW-110-1320-A---NL(B)</v>
      </c>
      <c r="M62" s="55"/>
      <c r="N62" s="55">
        <f>AVERAGE(9.04,8.67)</f>
        <v>8.8550000000000004</v>
      </c>
      <c r="O62" s="55"/>
      <c r="P62" s="55">
        <f>AVERAGE(9.13,9.79)</f>
        <v>9.4600000000000009</v>
      </c>
      <c r="Q62" s="55"/>
      <c r="R62" s="55"/>
      <c r="S62" s="55"/>
      <c r="T62" s="55"/>
      <c r="U62" s="55"/>
      <c r="V62" s="55"/>
      <c r="W62" s="55"/>
    </row>
    <row r="63" spans="1:23" s="56" customFormat="1" x14ac:dyDescent="0.25">
      <c r="A63" s="52" t="s">
        <v>39</v>
      </c>
      <c r="B63" s="52" t="s">
        <v>107</v>
      </c>
      <c r="C63" s="52" t="s">
        <v>73</v>
      </c>
      <c r="D63" s="52">
        <v>90</v>
      </c>
      <c r="E63" s="52">
        <v>1320</v>
      </c>
      <c r="F63" s="54" t="s">
        <v>4</v>
      </c>
      <c r="G63" s="52"/>
      <c r="H63" s="52"/>
      <c r="I63" s="52"/>
      <c r="J63" s="52"/>
      <c r="K63" s="52" t="s">
        <v>0</v>
      </c>
      <c r="L63" s="157" t="str">
        <f t="shared" si="4"/>
        <v>MW-90-1320-A---NL(B)</v>
      </c>
      <c r="M63" s="55"/>
      <c r="N63" s="55">
        <f>AVERAGE(5.12,5.42)</f>
        <v>5.27</v>
      </c>
      <c r="O63" s="55"/>
      <c r="P63" s="55">
        <f>AVERAGE(8.12,8.03)</f>
        <v>8.0749999999999993</v>
      </c>
      <c r="Q63" s="55"/>
      <c r="R63" s="55">
        <f>AVERAGE(9.65,9.64)</f>
        <v>9.6449999999999996</v>
      </c>
      <c r="S63" s="55">
        <f>AVERAGE(9.18,9.24)</f>
        <v>9.2100000000000009</v>
      </c>
      <c r="T63" s="55"/>
      <c r="U63" s="55"/>
      <c r="V63" s="55">
        <f>AVERAGE(9.94,9.96)</f>
        <v>9.9499999999999993</v>
      </c>
      <c r="W63" s="55"/>
    </row>
    <row r="64" spans="1:23" s="56" customFormat="1" x14ac:dyDescent="0.25">
      <c r="A64" s="52" t="s">
        <v>39</v>
      </c>
      <c r="B64" s="52" t="s">
        <v>107</v>
      </c>
      <c r="C64" s="52" t="s">
        <v>73</v>
      </c>
      <c r="D64" s="52">
        <v>90</v>
      </c>
      <c r="E64" s="52">
        <v>1320</v>
      </c>
      <c r="F64" s="54" t="s">
        <v>4</v>
      </c>
      <c r="G64" s="52"/>
      <c r="H64" s="52"/>
      <c r="I64" s="52"/>
      <c r="J64" s="52"/>
      <c r="K64" s="52" t="s">
        <v>0</v>
      </c>
      <c r="L64" s="157" t="str">
        <f t="shared" si="4"/>
        <v>MW-90-1320-A---NL(B)</v>
      </c>
      <c r="M64" s="55"/>
      <c r="N64" s="55">
        <f>AVERAGE(4.45,4.3)</f>
        <v>4.375</v>
      </c>
      <c r="O64" s="55"/>
      <c r="P64" s="55">
        <f>AVERAGE(8.15,7.95)</f>
        <v>8.0500000000000007</v>
      </c>
      <c r="Q64" s="55">
        <f>AVERAGE(7.68,7.99)</f>
        <v>7.835</v>
      </c>
      <c r="R64" s="55">
        <v>8.8800000000000008</v>
      </c>
      <c r="S64" s="55"/>
      <c r="T64" s="55"/>
      <c r="U64" s="55"/>
      <c r="V64" s="55"/>
      <c r="W64" s="55"/>
    </row>
    <row r="65" spans="1:23" s="56" customFormat="1" x14ac:dyDescent="0.25">
      <c r="A65" s="52" t="s">
        <v>39</v>
      </c>
      <c r="B65" s="52" t="s">
        <v>106</v>
      </c>
      <c r="C65" s="52" t="s">
        <v>73</v>
      </c>
      <c r="D65" s="52">
        <v>70</v>
      </c>
      <c r="E65" s="52">
        <v>1320</v>
      </c>
      <c r="F65" s="54" t="s">
        <v>4</v>
      </c>
      <c r="G65" s="52"/>
      <c r="H65" s="52"/>
      <c r="I65" s="52"/>
      <c r="J65" s="52"/>
      <c r="K65" s="52" t="s">
        <v>0</v>
      </c>
      <c r="L65" s="157" t="str">
        <f t="shared" si="4"/>
        <v>MW-70-1320-A---NL(B)</v>
      </c>
      <c r="M65" s="55"/>
      <c r="N65" s="55"/>
      <c r="O65" s="55"/>
      <c r="P65" s="55">
        <f>AVERAGE(4.11,3.86)</f>
        <v>3.9850000000000003</v>
      </c>
      <c r="Q65" s="55"/>
      <c r="R65" s="55">
        <f>AVERAGE(4.43,4.25)</f>
        <v>4.34</v>
      </c>
      <c r="S65" s="55"/>
      <c r="T65" s="55"/>
      <c r="U65" s="55"/>
      <c r="V65" s="55"/>
      <c r="W65" s="55"/>
    </row>
    <row r="66" spans="1:23" s="56" customFormat="1" x14ac:dyDescent="0.25">
      <c r="A66" s="52" t="s">
        <v>17</v>
      </c>
      <c r="B66" s="52" t="s">
        <v>124</v>
      </c>
      <c r="C66" s="52" t="s">
        <v>73</v>
      </c>
      <c r="D66" s="52">
        <v>90</v>
      </c>
      <c r="E66" s="52">
        <v>1200</v>
      </c>
      <c r="F66" s="54" t="s">
        <v>4</v>
      </c>
      <c r="G66" s="52"/>
      <c r="H66" s="52"/>
      <c r="I66" s="52"/>
      <c r="J66" s="52"/>
      <c r="K66" s="52" t="s">
        <v>0</v>
      </c>
      <c r="L66" s="157" t="str">
        <f t="shared" si="4"/>
        <v>MW-90-1200-A---NL(B)</v>
      </c>
      <c r="M66" s="55"/>
      <c r="N66" s="55"/>
      <c r="O66" s="55"/>
      <c r="P66" s="55">
        <v>6.5291068580542255</v>
      </c>
      <c r="Q66" s="55"/>
      <c r="R66" s="55">
        <v>7.3892780080742098</v>
      </c>
      <c r="S66" s="55"/>
      <c r="T66" s="55"/>
      <c r="U66" s="55"/>
      <c r="V66" s="55">
        <v>8.6766430888795441</v>
      </c>
      <c r="W66" s="55">
        <v>9.3081380717981013</v>
      </c>
    </row>
    <row r="67" spans="1:23" s="56" customFormat="1" x14ac:dyDescent="0.25">
      <c r="A67" s="52" t="s">
        <v>17</v>
      </c>
      <c r="B67" s="52" t="s">
        <v>125</v>
      </c>
      <c r="C67" s="52" t="s">
        <v>73</v>
      </c>
      <c r="D67" s="52">
        <v>90</v>
      </c>
      <c r="E67" s="52">
        <v>1200</v>
      </c>
      <c r="F67" s="54" t="s">
        <v>4</v>
      </c>
      <c r="G67" s="52"/>
      <c r="H67" s="52"/>
      <c r="I67" s="52"/>
      <c r="J67" s="52"/>
      <c r="K67" s="52" t="s">
        <v>0</v>
      </c>
      <c r="L67" s="157" t="str">
        <f t="shared" si="4"/>
        <v>MW-90-1200-A---NL(B)</v>
      </c>
      <c r="M67" s="55"/>
      <c r="N67" s="55"/>
      <c r="O67" s="55"/>
      <c r="P67" s="55">
        <v>6.1137692716640082</v>
      </c>
      <c r="Q67" s="55"/>
      <c r="R67" s="55">
        <v>7.4601241151735485</v>
      </c>
      <c r="S67" s="55"/>
      <c r="T67" s="55"/>
      <c r="U67" s="55"/>
      <c r="V67" s="55">
        <v>8.7285573565552745</v>
      </c>
      <c r="W67" s="55">
        <v>9.2452350698522761</v>
      </c>
    </row>
    <row r="68" spans="1:23" s="56" customFormat="1" x14ac:dyDescent="0.25">
      <c r="A68" s="52" t="s">
        <v>17</v>
      </c>
      <c r="B68" s="52" t="s">
        <v>126</v>
      </c>
      <c r="C68" s="52" t="s">
        <v>73</v>
      </c>
      <c r="D68" s="52">
        <v>90</v>
      </c>
      <c r="E68" s="52">
        <v>1200</v>
      </c>
      <c r="F68" s="54" t="s">
        <v>4</v>
      </c>
      <c r="G68" s="52"/>
      <c r="H68" s="52"/>
      <c r="I68" s="52"/>
      <c r="J68" s="52"/>
      <c r="K68" s="52" t="s">
        <v>0</v>
      </c>
      <c r="L68" s="157" t="str">
        <f t="shared" si="4"/>
        <v>MW-90-1200-A---NL(B)</v>
      </c>
      <c r="M68" s="55"/>
      <c r="N68" s="55"/>
      <c r="O68" s="55"/>
      <c r="P68" s="55">
        <v>6.9776714513556612</v>
      </c>
      <c r="Q68" s="55"/>
      <c r="R68" s="55">
        <v>8.2118300579060737</v>
      </c>
      <c r="S68" s="55"/>
      <c r="T68" s="55"/>
      <c r="U68" s="55"/>
      <c r="V68" s="55">
        <v>9.1584220290864664</v>
      </c>
      <c r="W68" s="55">
        <v>9.7707808004014307</v>
      </c>
    </row>
    <row r="69" spans="1:23" s="56" customFormat="1" x14ac:dyDescent="0.25">
      <c r="A69" s="52" t="s">
        <v>17</v>
      </c>
      <c r="B69" s="52" t="s">
        <v>127</v>
      </c>
      <c r="C69" s="52" t="s">
        <v>73</v>
      </c>
      <c r="D69" s="52">
        <v>90</v>
      </c>
      <c r="E69" s="52">
        <v>1200</v>
      </c>
      <c r="F69" s="54" t="s">
        <v>4</v>
      </c>
      <c r="G69" s="52"/>
      <c r="H69" s="52"/>
      <c r="I69" s="52"/>
      <c r="J69" s="52"/>
      <c r="K69" s="52" t="s">
        <v>0</v>
      </c>
      <c r="L69" s="157" t="str">
        <f t="shared" si="4"/>
        <v>MW-90-1200-A---NL(B)</v>
      </c>
      <c r="M69" s="55"/>
      <c r="N69" s="55"/>
      <c r="O69" s="55"/>
      <c r="P69" s="55">
        <v>6.9610579479000521</v>
      </c>
      <c r="Q69" s="55"/>
      <c r="R69" s="55">
        <v>8.7935964848991492</v>
      </c>
      <c r="S69" s="55"/>
      <c r="T69" s="55"/>
      <c r="U69" s="55"/>
      <c r="V69" s="55">
        <v>9.9673705291628352</v>
      </c>
      <c r="W69" s="55">
        <v>10.579729300477799</v>
      </c>
    </row>
    <row r="70" spans="1:23" s="56" customFormat="1" x14ac:dyDescent="0.25">
      <c r="A70" s="52" t="s">
        <v>17</v>
      </c>
      <c r="B70" s="52" t="s">
        <v>128</v>
      </c>
      <c r="C70" s="52" t="s">
        <v>73</v>
      </c>
      <c r="D70" s="52">
        <v>90</v>
      </c>
      <c r="E70" s="52">
        <v>1200</v>
      </c>
      <c r="F70" s="54" t="s">
        <v>4</v>
      </c>
      <c r="G70" s="52"/>
      <c r="H70" s="52"/>
      <c r="I70" s="52"/>
      <c r="J70" s="52"/>
      <c r="K70" s="52" t="s">
        <v>0</v>
      </c>
      <c r="L70" s="157" t="str">
        <f t="shared" si="4"/>
        <v>MW-90-1200-A---NL(B)</v>
      </c>
      <c r="M70" s="55"/>
      <c r="N70" s="55"/>
      <c r="O70" s="55"/>
      <c r="P70" s="55">
        <v>6.2466772993088773</v>
      </c>
      <c r="Q70" s="55"/>
      <c r="R70" s="55">
        <v>7.5369340243388532</v>
      </c>
      <c r="S70" s="55"/>
      <c r="T70" s="55"/>
      <c r="U70" s="55"/>
      <c r="V70" s="55">
        <v>8.6160488714845016</v>
      </c>
      <c r="W70" s="55">
        <v>9.3432249124210216</v>
      </c>
    </row>
    <row r="71" spans="1:23" s="66" customFormat="1" x14ac:dyDescent="0.25">
      <c r="A71" s="63" t="s">
        <v>23</v>
      </c>
      <c r="B71" s="63" t="s">
        <v>120</v>
      </c>
      <c r="C71" s="63" t="s">
        <v>10</v>
      </c>
      <c r="D71" s="63">
        <v>90</v>
      </c>
      <c r="E71" s="63">
        <v>10</v>
      </c>
      <c r="F71" s="64" t="s">
        <v>121</v>
      </c>
      <c r="G71" s="63"/>
      <c r="H71" s="63"/>
      <c r="I71" s="63" t="s">
        <v>102</v>
      </c>
      <c r="J71" s="63">
        <v>1.67</v>
      </c>
      <c r="K71" s="63" t="s">
        <v>13</v>
      </c>
      <c r="L71" s="159" t="str">
        <f t="shared" si="4"/>
        <v>ABS118-90-10-D--ben1.67-NL(Li)</v>
      </c>
      <c r="M71" s="65"/>
      <c r="N71" s="65">
        <v>18</v>
      </c>
      <c r="O71" s="65"/>
      <c r="P71" s="65">
        <v>41</v>
      </c>
      <c r="Q71" s="65"/>
      <c r="R71" s="65">
        <v>36</v>
      </c>
      <c r="S71" s="65">
        <v>50</v>
      </c>
      <c r="T71" s="65"/>
      <c r="U71" s="65"/>
      <c r="V71" s="65"/>
      <c r="W71" s="65"/>
    </row>
    <row r="72" spans="1:23" s="66" customFormat="1" x14ac:dyDescent="0.25">
      <c r="A72" s="63" t="s">
        <v>23</v>
      </c>
      <c r="B72" s="63" t="s">
        <v>120</v>
      </c>
      <c r="C72" s="63" t="s">
        <v>10</v>
      </c>
      <c r="D72" s="63">
        <v>90</v>
      </c>
      <c r="E72" s="63">
        <v>10</v>
      </c>
      <c r="F72" s="64" t="s">
        <v>121</v>
      </c>
      <c r="G72" s="63"/>
      <c r="H72" s="63"/>
      <c r="I72" s="63" t="s">
        <v>102</v>
      </c>
      <c r="J72" s="63">
        <v>6.67</v>
      </c>
      <c r="K72" s="63" t="s">
        <v>13</v>
      </c>
      <c r="L72" s="159" t="str">
        <f t="shared" si="4"/>
        <v>ABS118-90-10-D--ben6.67-NL(Li)</v>
      </c>
      <c r="M72" s="65"/>
      <c r="N72" s="65">
        <v>13</v>
      </c>
      <c r="O72" s="65"/>
      <c r="P72" s="65">
        <v>38</v>
      </c>
      <c r="Q72" s="65"/>
      <c r="R72" s="65">
        <v>36</v>
      </c>
      <c r="S72" s="65">
        <v>53</v>
      </c>
      <c r="T72" s="65"/>
      <c r="U72" s="65"/>
      <c r="V72" s="65"/>
      <c r="W72" s="65"/>
    </row>
    <row r="73" spans="1:23" s="66" customFormat="1" x14ac:dyDescent="0.25">
      <c r="A73" s="63" t="s">
        <v>23</v>
      </c>
      <c r="B73" s="63" t="s">
        <v>120</v>
      </c>
      <c r="C73" s="63" t="s">
        <v>10</v>
      </c>
      <c r="D73" s="63">
        <v>90</v>
      </c>
      <c r="E73" s="63">
        <v>10</v>
      </c>
      <c r="F73" s="64" t="s">
        <v>121</v>
      </c>
      <c r="G73" s="63"/>
      <c r="H73" s="63"/>
      <c r="I73" s="63" t="s">
        <v>102</v>
      </c>
      <c r="J73" s="63">
        <v>33.299999999999997</v>
      </c>
      <c r="K73" s="63" t="s">
        <v>13</v>
      </c>
      <c r="L73" s="159" t="str">
        <f t="shared" si="4"/>
        <v>ABS118-90-10-D--ben33.3-NL(Li)</v>
      </c>
      <c r="M73" s="65"/>
      <c r="N73" s="65">
        <v>4</v>
      </c>
      <c r="O73" s="65"/>
      <c r="P73" s="65">
        <v>13</v>
      </c>
      <c r="Q73" s="65"/>
      <c r="R73" s="65">
        <v>13</v>
      </c>
      <c r="S73" s="65">
        <v>22</v>
      </c>
      <c r="T73" s="65"/>
      <c r="U73" s="65"/>
      <c r="V73" s="65"/>
      <c r="W73" s="65"/>
    </row>
    <row r="74" spans="1:23" s="66" customFormat="1" x14ac:dyDescent="0.25">
      <c r="A74" s="63" t="s">
        <v>23</v>
      </c>
      <c r="B74" s="63" t="s">
        <v>120</v>
      </c>
      <c r="C74" s="63" t="s">
        <v>10</v>
      </c>
      <c r="D74" s="63">
        <v>90</v>
      </c>
      <c r="E74" s="63">
        <v>10</v>
      </c>
      <c r="F74" s="64" t="s">
        <v>121</v>
      </c>
      <c r="G74" s="63"/>
      <c r="H74" s="63"/>
      <c r="I74" s="63" t="s">
        <v>102</v>
      </c>
      <c r="J74" s="63">
        <v>133</v>
      </c>
      <c r="K74" s="63" t="s">
        <v>13</v>
      </c>
      <c r="L74" s="159" t="str">
        <f t="shared" si="4"/>
        <v>ABS118-90-10-D--ben133-NL(Li)</v>
      </c>
      <c r="M74" s="65"/>
      <c r="N74" s="65"/>
      <c r="O74" s="65"/>
      <c r="P74" s="65"/>
      <c r="Q74" s="65"/>
      <c r="R74" s="65"/>
      <c r="S74" s="65"/>
      <c r="T74" s="65"/>
      <c r="U74" s="65"/>
      <c r="V74" s="65"/>
      <c r="W74" s="65"/>
    </row>
    <row r="75" spans="1:23" s="66" customFormat="1" x14ac:dyDescent="0.25">
      <c r="A75" s="63" t="s">
        <v>39</v>
      </c>
      <c r="B75" s="63" t="s">
        <v>101</v>
      </c>
      <c r="C75" s="63" t="s">
        <v>10</v>
      </c>
      <c r="D75" s="63">
        <v>90</v>
      </c>
      <c r="E75" s="63">
        <v>1100</v>
      </c>
      <c r="F75" s="64" t="s">
        <v>4</v>
      </c>
      <c r="G75" s="63" t="s">
        <v>25</v>
      </c>
      <c r="H75" s="63">
        <v>33</v>
      </c>
      <c r="I75" s="63" t="s">
        <v>102</v>
      </c>
      <c r="J75" s="63">
        <v>133</v>
      </c>
      <c r="K75" s="63" t="s">
        <v>13</v>
      </c>
      <c r="L75" s="159" t="str">
        <f t="shared" si="4"/>
        <v>ABS118-90-1100-A-mgn33-ben133-NL(Li)</v>
      </c>
      <c r="M75" s="65"/>
      <c r="N75" s="65"/>
      <c r="O75" s="65"/>
      <c r="P75" s="65">
        <v>1.31</v>
      </c>
      <c r="Q75" s="65"/>
      <c r="R75" s="65">
        <v>1.42</v>
      </c>
      <c r="S75" s="65">
        <v>2.0099999999999998</v>
      </c>
      <c r="T75" s="65">
        <v>2.13</v>
      </c>
      <c r="U75" s="65"/>
      <c r="V75" s="65"/>
      <c r="W75" s="65"/>
    </row>
    <row r="76" spans="1:23" s="66" customFormat="1" x14ac:dyDescent="0.25">
      <c r="A76" s="63" t="s">
        <v>23</v>
      </c>
      <c r="B76" s="63" t="s">
        <v>24</v>
      </c>
      <c r="C76" s="63" t="s">
        <v>10</v>
      </c>
      <c r="D76" s="63">
        <v>90</v>
      </c>
      <c r="E76" s="63">
        <v>10</v>
      </c>
      <c r="F76" s="64" t="s">
        <v>4</v>
      </c>
      <c r="G76" s="63" t="s">
        <v>25</v>
      </c>
      <c r="H76" s="63">
        <v>0.04</v>
      </c>
      <c r="I76" s="63"/>
      <c r="J76" s="63"/>
      <c r="K76" s="63" t="s">
        <v>13</v>
      </c>
      <c r="L76" s="159" t="str">
        <f t="shared" si="4"/>
        <v>ABS118-90-10-A-mgn0.04--NL(Li)</v>
      </c>
      <c r="M76" s="65"/>
      <c r="N76" s="65"/>
      <c r="O76" s="65"/>
      <c r="P76" s="65"/>
      <c r="Q76" s="65"/>
      <c r="R76" s="65"/>
      <c r="S76" s="65"/>
      <c r="T76" s="65"/>
      <c r="U76" s="65"/>
      <c r="V76" s="65"/>
      <c r="W76" s="65"/>
    </row>
    <row r="77" spans="1:23" s="66" customFormat="1" x14ac:dyDescent="0.25">
      <c r="A77" s="63" t="s">
        <v>23</v>
      </c>
      <c r="B77" s="63" t="s">
        <v>24</v>
      </c>
      <c r="C77" s="63" t="s">
        <v>10</v>
      </c>
      <c r="D77" s="63">
        <v>90</v>
      </c>
      <c r="E77" s="63">
        <v>10</v>
      </c>
      <c r="F77" s="64" t="s">
        <v>4</v>
      </c>
      <c r="G77" s="63" t="s">
        <v>25</v>
      </c>
      <c r="H77" s="63">
        <v>0.4</v>
      </c>
      <c r="I77" s="63"/>
      <c r="J77" s="63"/>
      <c r="K77" s="63" t="s">
        <v>13</v>
      </c>
      <c r="L77" s="159" t="str">
        <f t="shared" si="4"/>
        <v>ABS118-90-10-A-mgn0.4--NL(Li)</v>
      </c>
      <c r="M77" s="65"/>
      <c r="N77" s="65"/>
      <c r="O77" s="65"/>
      <c r="P77" s="65"/>
      <c r="Q77" s="65"/>
      <c r="R77" s="65"/>
      <c r="S77" s="65"/>
      <c r="T77" s="65"/>
      <c r="U77" s="65"/>
      <c r="V77" s="65"/>
      <c r="W77" s="65"/>
    </row>
    <row r="78" spans="1:23" s="66" customFormat="1" x14ac:dyDescent="0.25">
      <c r="A78" s="63" t="s">
        <v>23</v>
      </c>
      <c r="B78" s="63" t="s">
        <v>27</v>
      </c>
      <c r="C78" s="63" t="s">
        <v>10</v>
      </c>
      <c r="D78" s="63">
        <v>90</v>
      </c>
      <c r="E78" s="63">
        <v>10</v>
      </c>
      <c r="F78" s="64" t="s">
        <v>4</v>
      </c>
      <c r="G78" s="63" t="s">
        <v>28</v>
      </c>
      <c r="H78" s="63">
        <v>4</v>
      </c>
      <c r="I78" s="63"/>
      <c r="J78" s="63"/>
      <c r="K78" s="63" t="s">
        <v>13</v>
      </c>
      <c r="L78" s="159" t="str">
        <f t="shared" si="4"/>
        <v>ABS118-90-10-A-mgn*4--NL(Li)</v>
      </c>
      <c r="M78" s="65"/>
      <c r="N78" s="65"/>
      <c r="O78" s="65"/>
      <c r="P78" s="65"/>
      <c r="Q78" s="65"/>
      <c r="R78" s="65"/>
      <c r="S78" s="65"/>
      <c r="T78" s="65"/>
      <c r="U78" s="65"/>
      <c r="V78" s="65"/>
      <c r="W78" s="65"/>
    </row>
    <row r="79" spans="1:23" s="66" customFormat="1" x14ac:dyDescent="0.25">
      <c r="A79" s="63" t="s">
        <v>23</v>
      </c>
      <c r="B79" s="63" t="s">
        <v>24</v>
      </c>
      <c r="C79" s="63" t="s">
        <v>10</v>
      </c>
      <c r="D79" s="63">
        <v>90</v>
      </c>
      <c r="E79" s="63">
        <v>10</v>
      </c>
      <c r="F79" s="64" t="s">
        <v>4</v>
      </c>
      <c r="G79" s="63" t="s">
        <v>25</v>
      </c>
      <c r="H79" s="63">
        <v>4</v>
      </c>
      <c r="I79" s="63"/>
      <c r="J79" s="63"/>
      <c r="K79" s="63" t="s">
        <v>13</v>
      </c>
      <c r="L79" s="159" t="str">
        <f t="shared" si="4"/>
        <v>ABS118-90-10-A-mgn4--NL(Li)</v>
      </c>
      <c r="M79" s="65"/>
      <c r="N79" s="65"/>
      <c r="O79" s="65"/>
      <c r="P79" s="65"/>
      <c r="Q79" s="65"/>
      <c r="R79" s="65"/>
      <c r="S79" s="65"/>
      <c r="T79" s="65"/>
      <c r="U79" s="65"/>
      <c r="V79" s="65"/>
      <c r="W79" s="65"/>
    </row>
    <row r="80" spans="1:23" s="66" customFormat="1" x14ac:dyDescent="0.25">
      <c r="A80" s="63" t="s">
        <v>23</v>
      </c>
      <c r="B80" s="63" t="s">
        <v>27</v>
      </c>
      <c r="C80" s="63" t="s">
        <v>10</v>
      </c>
      <c r="D80" s="67">
        <v>90</v>
      </c>
      <c r="E80" s="63">
        <v>10</v>
      </c>
      <c r="F80" s="64" t="s">
        <v>4</v>
      </c>
      <c r="G80" s="63" t="s">
        <v>28</v>
      </c>
      <c r="H80" s="63">
        <v>40</v>
      </c>
      <c r="I80" s="63"/>
      <c r="J80" s="63"/>
      <c r="K80" s="63" t="s">
        <v>13</v>
      </c>
      <c r="L80" s="159" t="str">
        <f t="shared" si="4"/>
        <v>ABS118-90-10-A-mgn*40--NL(Li)</v>
      </c>
      <c r="M80" s="65"/>
      <c r="N80" s="65"/>
      <c r="O80" s="65"/>
      <c r="P80" s="65"/>
      <c r="Q80" s="65"/>
      <c r="R80" s="65"/>
      <c r="S80" s="65"/>
      <c r="T80" s="65"/>
      <c r="U80" s="65"/>
      <c r="V80" s="65"/>
      <c r="W80" s="65"/>
    </row>
    <row r="81" spans="1:23" s="66" customFormat="1" x14ac:dyDescent="0.25">
      <c r="A81" s="63" t="s">
        <v>23</v>
      </c>
      <c r="B81" s="63" t="s">
        <v>24</v>
      </c>
      <c r="C81" s="63" t="s">
        <v>10</v>
      </c>
      <c r="D81" s="67">
        <v>90</v>
      </c>
      <c r="E81" s="63">
        <v>10</v>
      </c>
      <c r="F81" s="64" t="s">
        <v>4</v>
      </c>
      <c r="G81" s="63" t="s">
        <v>25</v>
      </c>
      <c r="H81" s="63">
        <v>40</v>
      </c>
      <c r="I81" s="63"/>
      <c r="J81" s="63"/>
      <c r="K81" s="63" t="s">
        <v>13</v>
      </c>
      <c r="L81" s="159" t="str">
        <f t="shared" si="4"/>
        <v>ABS118-90-10-A-mgn40--NL(Li)</v>
      </c>
      <c r="M81" s="65"/>
      <c r="N81" s="65"/>
      <c r="O81" s="65"/>
      <c r="P81" s="65"/>
      <c r="Q81" s="65"/>
      <c r="R81" s="65"/>
      <c r="S81" s="65"/>
      <c r="T81" s="65"/>
      <c r="U81" s="65"/>
      <c r="V81" s="65"/>
      <c r="W81" s="65"/>
    </row>
    <row r="82" spans="1:23" s="66" customFormat="1" x14ac:dyDescent="0.25">
      <c r="A82" s="63" t="s">
        <v>39</v>
      </c>
      <c r="B82" s="63" t="s">
        <v>99</v>
      </c>
      <c r="C82" s="63" t="s">
        <v>10</v>
      </c>
      <c r="D82" s="67">
        <v>90</v>
      </c>
      <c r="E82" s="63">
        <v>1320</v>
      </c>
      <c r="F82" s="64" t="s">
        <v>4</v>
      </c>
      <c r="G82" s="63" t="s">
        <v>25</v>
      </c>
      <c r="H82" s="63">
        <v>40</v>
      </c>
      <c r="I82" s="63"/>
      <c r="J82" s="63"/>
      <c r="K82" s="63" t="s">
        <v>13</v>
      </c>
      <c r="L82" s="159" t="str">
        <f t="shared" si="4"/>
        <v>ABS118-90-1320-A-mgn40--NL(Li)</v>
      </c>
      <c r="M82" s="65"/>
      <c r="N82" s="65"/>
      <c r="O82" s="65"/>
      <c r="P82" s="65">
        <v>0.98</v>
      </c>
      <c r="Q82" s="65"/>
      <c r="R82" s="65"/>
      <c r="S82" s="65"/>
      <c r="T82" s="65"/>
      <c r="U82" s="65"/>
      <c r="V82" s="65"/>
      <c r="W82" s="65"/>
    </row>
    <row r="83" spans="1:23" s="66" customFormat="1" x14ac:dyDescent="0.25">
      <c r="A83" s="63" t="s">
        <v>39</v>
      </c>
      <c r="B83" s="63" t="s">
        <v>100</v>
      </c>
      <c r="C83" s="63" t="s">
        <v>10</v>
      </c>
      <c r="D83" s="67">
        <v>90</v>
      </c>
      <c r="E83" s="63">
        <v>1050</v>
      </c>
      <c r="F83" s="64" t="s">
        <v>4</v>
      </c>
      <c r="G83" s="63" t="s">
        <v>25</v>
      </c>
      <c r="H83" s="63">
        <v>320</v>
      </c>
      <c r="I83" s="63"/>
      <c r="J83" s="63"/>
      <c r="K83" s="63" t="s">
        <v>13</v>
      </c>
      <c r="L83" s="159" t="str">
        <f t="shared" si="4"/>
        <v>ABS118-90-1050-A-mgn320--NL(Li)</v>
      </c>
      <c r="M83" s="65"/>
      <c r="N83" s="65"/>
      <c r="O83" s="65"/>
      <c r="P83" s="65">
        <v>1.425</v>
      </c>
      <c r="Q83" s="65">
        <v>1.38</v>
      </c>
      <c r="R83" s="65">
        <v>1.46</v>
      </c>
      <c r="S83" s="65">
        <v>1.23</v>
      </c>
      <c r="T83" s="65">
        <v>2.2400000000000002</v>
      </c>
      <c r="U83" s="65"/>
      <c r="V83" s="65"/>
      <c r="W83" s="65"/>
    </row>
    <row r="84" spans="1:23" s="66" customFormat="1" x14ac:dyDescent="0.25">
      <c r="A84" s="63" t="s">
        <v>23</v>
      </c>
      <c r="B84" s="63" t="s">
        <v>110</v>
      </c>
      <c r="C84" s="63" t="s">
        <v>10</v>
      </c>
      <c r="D84" s="67">
        <v>90</v>
      </c>
      <c r="E84" s="63">
        <v>10</v>
      </c>
      <c r="F84" s="64" t="s">
        <v>111</v>
      </c>
      <c r="G84" s="63"/>
      <c r="H84" s="63"/>
      <c r="I84" s="63"/>
      <c r="J84" s="63"/>
      <c r="K84" s="63" t="s">
        <v>13</v>
      </c>
      <c r="L84" s="159" t="str">
        <f t="shared" si="4"/>
        <v>ABS118-90-10-A(pH2.5)---NL(Li)</v>
      </c>
      <c r="M84" s="65"/>
      <c r="N84" s="65"/>
      <c r="O84" s="65"/>
      <c r="P84" s="65"/>
      <c r="Q84" s="65"/>
      <c r="R84" s="65"/>
      <c r="S84" s="65"/>
      <c r="T84" s="65"/>
      <c r="U84" s="65"/>
      <c r="V84" s="65"/>
      <c r="W84" s="65"/>
    </row>
    <row r="85" spans="1:23" s="66" customFormat="1" x14ac:dyDescent="0.25">
      <c r="A85" s="63" t="s">
        <v>23</v>
      </c>
      <c r="B85" s="63" t="s">
        <v>110</v>
      </c>
      <c r="C85" s="63" t="s">
        <v>10</v>
      </c>
      <c r="D85" s="67">
        <v>90</v>
      </c>
      <c r="E85" s="63">
        <v>10</v>
      </c>
      <c r="F85" s="64" t="s">
        <v>112</v>
      </c>
      <c r="G85" s="63"/>
      <c r="H85" s="63"/>
      <c r="I85" s="63"/>
      <c r="J85" s="63"/>
      <c r="K85" s="63" t="s">
        <v>13</v>
      </c>
      <c r="L85" s="159" t="str">
        <f t="shared" si="4"/>
        <v>ABS118-90-10-A(pH5.6)---NL(Li)</v>
      </c>
      <c r="M85" s="65"/>
      <c r="N85" s="65"/>
      <c r="O85" s="65"/>
      <c r="P85" s="65"/>
      <c r="Q85" s="65"/>
      <c r="R85" s="65"/>
      <c r="S85" s="65"/>
      <c r="T85" s="65"/>
      <c r="U85" s="65"/>
      <c r="V85" s="65"/>
      <c r="W85" s="65"/>
    </row>
    <row r="86" spans="1:23" s="66" customFormat="1" x14ac:dyDescent="0.25">
      <c r="A86" s="63" t="s">
        <v>23</v>
      </c>
      <c r="B86" s="63" t="s">
        <v>110</v>
      </c>
      <c r="C86" s="63" t="s">
        <v>10</v>
      </c>
      <c r="D86" s="67">
        <v>90</v>
      </c>
      <c r="E86" s="63">
        <v>10</v>
      </c>
      <c r="F86" s="64" t="s">
        <v>113</v>
      </c>
      <c r="G86" s="63"/>
      <c r="H86" s="63"/>
      <c r="I86" s="63"/>
      <c r="J86" s="63"/>
      <c r="K86" s="63" t="s">
        <v>13</v>
      </c>
      <c r="L86" s="159" t="str">
        <f t="shared" si="4"/>
        <v>ABS118-90-10-A(pH6.1)---NL(Li)</v>
      </c>
      <c r="M86" s="65"/>
      <c r="N86" s="65"/>
      <c r="O86" s="65"/>
      <c r="P86" s="65"/>
      <c r="Q86" s="65"/>
      <c r="R86" s="65"/>
      <c r="S86" s="65"/>
      <c r="T86" s="65"/>
      <c r="U86" s="65"/>
      <c r="V86" s="65"/>
      <c r="W86" s="65"/>
    </row>
    <row r="87" spans="1:23" s="66" customFormat="1" x14ac:dyDescent="0.25">
      <c r="A87" s="63" t="s">
        <v>23</v>
      </c>
      <c r="B87" s="63" t="s">
        <v>110</v>
      </c>
      <c r="C87" s="63" t="s">
        <v>10</v>
      </c>
      <c r="D87" s="63">
        <v>90</v>
      </c>
      <c r="E87" s="63">
        <v>10</v>
      </c>
      <c r="F87" s="64" t="s">
        <v>114</v>
      </c>
      <c r="G87" s="63"/>
      <c r="H87" s="63"/>
      <c r="I87" s="63"/>
      <c r="J87" s="63"/>
      <c r="K87" s="63" t="s">
        <v>13</v>
      </c>
      <c r="L87" s="159" t="str">
        <f t="shared" si="4"/>
        <v>ABS118-90-10-A(pH8.2)---NL(Li)</v>
      </c>
      <c r="M87" s="65"/>
      <c r="N87" s="65"/>
      <c r="O87" s="65"/>
      <c r="P87" s="65"/>
      <c r="Q87" s="65"/>
      <c r="R87" s="65"/>
      <c r="S87" s="65"/>
      <c r="T87" s="65"/>
      <c r="U87" s="65"/>
      <c r="V87" s="65"/>
      <c r="W87" s="65"/>
    </row>
    <row r="88" spans="1:23" s="66" customFormat="1" x14ac:dyDescent="0.25">
      <c r="A88" s="63" t="s">
        <v>23</v>
      </c>
      <c r="B88" s="63" t="s">
        <v>110</v>
      </c>
      <c r="C88" s="63" t="s">
        <v>10</v>
      </c>
      <c r="D88" s="63">
        <v>90</v>
      </c>
      <c r="E88" s="63">
        <v>10</v>
      </c>
      <c r="F88" s="64" t="s">
        <v>115</v>
      </c>
      <c r="G88" s="63"/>
      <c r="H88" s="63"/>
      <c r="I88" s="63"/>
      <c r="J88" s="63"/>
      <c r="K88" s="63" t="s">
        <v>13</v>
      </c>
      <c r="L88" s="159" t="str">
        <f t="shared" si="4"/>
        <v>ABS118-90-10-A(pH9 unbf.)---NL(Li)</v>
      </c>
      <c r="M88" s="65"/>
      <c r="N88" s="65"/>
      <c r="O88" s="65"/>
      <c r="P88" s="65"/>
      <c r="Q88" s="65"/>
      <c r="R88" s="65"/>
      <c r="S88" s="65"/>
      <c r="T88" s="65"/>
      <c r="U88" s="65"/>
      <c r="V88" s="65"/>
      <c r="W88" s="65"/>
    </row>
    <row r="89" spans="1:23" s="66" customFormat="1" x14ac:dyDescent="0.25">
      <c r="A89" s="63" t="s">
        <v>23</v>
      </c>
      <c r="B89" s="63" t="s">
        <v>27</v>
      </c>
      <c r="C89" s="63" t="s">
        <v>10</v>
      </c>
      <c r="D89" s="63">
        <v>90</v>
      </c>
      <c r="E89" s="63">
        <v>10</v>
      </c>
      <c r="F89" s="64" t="s">
        <v>4</v>
      </c>
      <c r="G89" s="63" t="s">
        <v>26</v>
      </c>
      <c r="H89" s="63">
        <v>40</v>
      </c>
      <c r="I89" s="63"/>
      <c r="J89" s="63"/>
      <c r="K89" s="63" t="s">
        <v>13</v>
      </c>
      <c r="L89" s="159" t="str">
        <f t="shared" si="4"/>
        <v>ABS118-90-10-A-feoh40--NL(Li)</v>
      </c>
      <c r="M89" s="65"/>
      <c r="N89" s="65"/>
      <c r="O89" s="65"/>
      <c r="P89" s="65"/>
      <c r="Q89" s="65"/>
      <c r="R89" s="65"/>
      <c r="S89" s="65"/>
      <c r="T89" s="65"/>
      <c r="U89" s="65"/>
      <c r="V89" s="65"/>
      <c r="W89" s="65"/>
    </row>
    <row r="90" spans="1:23" s="66" customFormat="1" x14ac:dyDescent="0.25">
      <c r="A90" s="63" t="s">
        <v>59</v>
      </c>
      <c r="B90" s="63" t="s">
        <v>60</v>
      </c>
      <c r="C90" s="63" t="s">
        <v>10</v>
      </c>
      <c r="D90" s="63">
        <v>90</v>
      </c>
      <c r="E90" s="63">
        <v>10</v>
      </c>
      <c r="F90" s="64" t="s">
        <v>4</v>
      </c>
      <c r="G90" s="63"/>
      <c r="H90" s="63"/>
      <c r="I90" s="63"/>
      <c r="J90" s="63"/>
      <c r="K90" s="63" t="s">
        <v>13</v>
      </c>
      <c r="L90" s="159" t="str">
        <f t="shared" si="4"/>
        <v>ABS118-90-10-A---NL(Li)</v>
      </c>
      <c r="M90" s="65"/>
      <c r="N90" s="65"/>
      <c r="O90" s="65"/>
      <c r="P90" s="65"/>
      <c r="Q90" s="65"/>
      <c r="R90" s="65"/>
      <c r="S90" s="65"/>
      <c r="T90" s="65"/>
      <c r="U90" s="65"/>
      <c r="V90" s="65"/>
      <c r="W90" s="65"/>
    </row>
    <row r="91" spans="1:23" s="66" customFormat="1" x14ac:dyDescent="0.25">
      <c r="A91" s="63" t="s">
        <v>61</v>
      </c>
      <c r="B91" s="63" t="s">
        <v>62</v>
      </c>
      <c r="C91" s="63" t="s">
        <v>10</v>
      </c>
      <c r="D91" s="63">
        <v>90</v>
      </c>
      <c r="E91" s="63">
        <v>10</v>
      </c>
      <c r="F91" s="64" t="s">
        <v>4</v>
      </c>
      <c r="G91" s="63"/>
      <c r="H91" s="63"/>
      <c r="I91" s="63"/>
      <c r="J91" s="63"/>
      <c r="K91" s="63" t="s">
        <v>13</v>
      </c>
      <c r="L91" s="159" t="str">
        <f t="shared" si="4"/>
        <v>ABS118-90-10-A---NL(Li)</v>
      </c>
      <c r="M91" s="65"/>
      <c r="N91" s="65"/>
      <c r="O91" s="65"/>
      <c r="P91" s="65"/>
      <c r="Q91" s="65"/>
      <c r="R91" s="65"/>
      <c r="S91" s="65"/>
      <c r="T91" s="65"/>
      <c r="U91" s="65"/>
      <c r="V91" s="65"/>
      <c r="W91" s="65"/>
    </row>
    <row r="92" spans="1:23" s="66" customFormat="1" x14ac:dyDescent="0.25">
      <c r="A92" s="63" t="s">
        <v>39</v>
      </c>
      <c r="B92" s="63" t="s">
        <v>66</v>
      </c>
      <c r="C92" s="63" t="s">
        <v>10</v>
      </c>
      <c r="D92" s="63">
        <v>90</v>
      </c>
      <c r="E92" s="63">
        <v>10</v>
      </c>
      <c r="F92" s="64" t="s">
        <v>4</v>
      </c>
      <c r="G92" s="63"/>
      <c r="H92" s="63"/>
      <c r="I92" s="63"/>
      <c r="J92" s="63"/>
      <c r="K92" s="63" t="s">
        <v>13</v>
      </c>
      <c r="L92" s="159" t="str">
        <f t="shared" si="4"/>
        <v>ABS118-90-10-A---NL(Li)</v>
      </c>
      <c r="M92" s="65"/>
      <c r="N92" s="65">
        <v>7.2</v>
      </c>
      <c r="O92" s="65"/>
      <c r="P92" s="65">
        <v>10</v>
      </c>
      <c r="Q92" s="65"/>
      <c r="R92" s="65">
        <v>11</v>
      </c>
      <c r="S92" s="65"/>
      <c r="T92" s="65"/>
      <c r="U92" s="65"/>
      <c r="V92" s="65"/>
      <c r="W92" s="65"/>
    </row>
    <row r="93" spans="1:23" s="66" customFormat="1" x14ac:dyDescent="0.25">
      <c r="A93" s="63" t="s">
        <v>39</v>
      </c>
      <c r="B93" s="63" t="s">
        <v>66</v>
      </c>
      <c r="C93" s="63" t="s">
        <v>10</v>
      </c>
      <c r="D93" s="63">
        <v>90</v>
      </c>
      <c r="E93" s="63">
        <v>50</v>
      </c>
      <c r="F93" s="64" t="s">
        <v>4</v>
      </c>
      <c r="G93" s="63"/>
      <c r="H93" s="63"/>
      <c r="I93" s="63"/>
      <c r="J93" s="63"/>
      <c r="K93" s="63" t="s">
        <v>13</v>
      </c>
      <c r="L93" s="159" t="str">
        <f t="shared" si="4"/>
        <v>ABS118-90-50-A---NL(Li)</v>
      </c>
      <c r="M93" s="65"/>
      <c r="N93" s="65"/>
      <c r="O93" s="65"/>
      <c r="P93" s="65"/>
      <c r="Q93" s="65"/>
      <c r="R93" s="65">
        <v>10</v>
      </c>
      <c r="S93" s="65">
        <v>10</v>
      </c>
      <c r="T93" s="65"/>
      <c r="U93" s="65"/>
      <c r="V93" s="65"/>
      <c r="W93" s="65"/>
    </row>
    <row r="94" spans="1:23" s="66" customFormat="1" x14ac:dyDescent="0.25">
      <c r="A94" s="63" t="s">
        <v>39</v>
      </c>
      <c r="B94" s="63" t="s">
        <v>66</v>
      </c>
      <c r="C94" s="63" t="s">
        <v>10</v>
      </c>
      <c r="D94" s="63">
        <v>90</v>
      </c>
      <c r="E94" s="63">
        <v>150</v>
      </c>
      <c r="F94" s="64" t="s">
        <v>4</v>
      </c>
      <c r="G94" s="63"/>
      <c r="H94" s="63"/>
      <c r="I94" s="63"/>
      <c r="J94" s="63"/>
      <c r="K94" s="63" t="s">
        <v>13</v>
      </c>
      <c r="L94" s="159" t="str">
        <f t="shared" si="4"/>
        <v>ABS118-90-150-A---NL(Li)</v>
      </c>
      <c r="M94" s="65"/>
      <c r="N94" s="65"/>
      <c r="O94" s="65"/>
      <c r="P94" s="65">
        <v>1.51</v>
      </c>
      <c r="Q94" s="65"/>
      <c r="R94" s="65">
        <v>1.68</v>
      </c>
      <c r="S94" s="65">
        <v>1.69</v>
      </c>
      <c r="T94" s="65">
        <v>2.1800000000000002</v>
      </c>
      <c r="U94" s="65"/>
      <c r="V94" s="65"/>
      <c r="W94" s="65"/>
    </row>
    <row r="95" spans="1:23" s="66" customFormat="1" x14ac:dyDescent="0.25">
      <c r="A95" s="63" t="s">
        <v>39</v>
      </c>
      <c r="B95" s="63" t="s">
        <v>65</v>
      </c>
      <c r="C95" s="63" t="s">
        <v>10</v>
      </c>
      <c r="D95" s="63">
        <v>90</v>
      </c>
      <c r="E95" s="63">
        <v>260</v>
      </c>
      <c r="F95" s="64" t="s">
        <v>4</v>
      </c>
      <c r="G95" s="63"/>
      <c r="H95" s="63"/>
      <c r="I95" s="63"/>
      <c r="J95" s="63"/>
      <c r="K95" s="63" t="s">
        <v>13</v>
      </c>
      <c r="L95" s="159" t="str">
        <f t="shared" si="4"/>
        <v>ABS118-90-260-A---NL(Li)</v>
      </c>
      <c r="M95" s="65"/>
      <c r="N95" s="65"/>
      <c r="O95" s="65"/>
      <c r="P95" s="65"/>
      <c r="Q95" s="65"/>
      <c r="R95" s="65">
        <v>3.2</v>
      </c>
      <c r="S95" s="65">
        <v>2.9</v>
      </c>
      <c r="T95" s="65"/>
      <c r="U95" s="65"/>
      <c r="V95" s="65"/>
      <c r="W95" s="65"/>
    </row>
    <row r="96" spans="1:23" s="66" customFormat="1" x14ac:dyDescent="0.25">
      <c r="A96" s="63" t="s">
        <v>39</v>
      </c>
      <c r="B96" s="63" t="s">
        <v>65</v>
      </c>
      <c r="C96" s="63" t="s">
        <v>10</v>
      </c>
      <c r="D96" s="63">
        <v>90</v>
      </c>
      <c r="E96" s="63">
        <v>1100</v>
      </c>
      <c r="F96" s="64" t="s">
        <v>4</v>
      </c>
      <c r="G96" s="63"/>
      <c r="H96" s="63"/>
      <c r="I96" s="63"/>
      <c r="J96" s="63"/>
      <c r="K96" s="63" t="s">
        <v>13</v>
      </c>
      <c r="L96" s="159" t="str">
        <f t="shared" si="4"/>
        <v>ABS118-90-1100-A---NL(Li)</v>
      </c>
      <c r="M96" s="65">
        <v>0</v>
      </c>
      <c r="N96" s="65">
        <v>0</v>
      </c>
      <c r="O96" s="65">
        <v>0</v>
      </c>
      <c r="P96" s="65">
        <v>0.77</v>
      </c>
      <c r="Q96" s="65"/>
      <c r="R96" s="65">
        <v>0.98</v>
      </c>
      <c r="S96" s="65">
        <v>0.84</v>
      </c>
      <c r="T96" s="65"/>
      <c r="U96" s="65"/>
      <c r="V96" s="65">
        <v>1.41</v>
      </c>
      <c r="W96" s="65">
        <v>0</v>
      </c>
    </row>
    <row r="97" spans="1:23" s="66" customFormat="1" x14ac:dyDescent="0.25">
      <c r="A97" s="63" t="s">
        <v>39</v>
      </c>
      <c r="B97" s="63" t="s">
        <v>16</v>
      </c>
      <c r="C97" s="63" t="s">
        <v>10</v>
      </c>
      <c r="D97" s="63">
        <v>70</v>
      </c>
      <c r="E97" s="63">
        <v>1100</v>
      </c>
      <c r="F97" s="64" t="s">
        <v>4</v>
      </c>
      <c r="G97" s="63"/>
      <c r="H97" s="63"/>
      <c r="I97" s="63"/>
      <c r="J97" s="63"/>
      <c r="K97" s="63" t="s">
        <v>13</v>
      </c>
      <c r="L97" s="159" t="str">
        <f t="shared" si="4"/>
        <v>ABS118-70-1100-A---NL(Li)</v>
      </c>
      <c r="M97" s="65"/>
      <c r="N97" s="65"/>
      <c r="O97" s="65"/>
      <c r="P97" s="65">
        <v>1.21</v>
      </c>
      <c r="Q97" s="65"/>
      <c r="R97" s="65">
        <v>1.02</v>
      </c>
      <c r="S97" s="65">
        <v>1.02</v>
      </c>
      <c r="T97" s="65"/>
      <c r="U97" s="65"/>
      <c r="V97" s="65">
        <v>1.17</v>
      </c>
      <c r="W97" s="65"/>
    </row>
    <row r="98" spans="1:23" s="66" customFormat="1" x14ac:dyDescent="0.25">
      <c r="A98" s="63" t="s">
        <v>39</v>
      </c>
      <c r="B98" s="63" t="s">
        <v>16</v>
      </c>
      <c r="C98" s="63" t="s">
        <v>10</v>
      </c>
      <c r="D98" s="63">
        <v>50</v>
      </c>
      <c r="E98" s="63">
        <v>1100</v>
      </c>
      <c r="F98" s="64" t="s">
        <v>4</v>
      </c>
      <c r="G98" s="63"/>
      <c r="H98" s="63"/>
      <c r="I98" s="63"/>
      <c r="J98" s="63"/>
      <c r="K98" s="63" t="s">
        <v>13</v>
      </c>
      <c r="L98" s="159" t="str">
        <f t="shared" si="4"/>
        <v>ABS118-50-1100-A---NL(Li)</v>
      </c>
      <c r="M98" s="65"/>
      <c r="N98" s="65"/>
      <c r="O98" s="65"/>
      <c r="P98" s="65">
        <v>0.36</v>
      </c>
      <c r="Q98" s="65"/>
      <c r="R98" s="65">
        <v>0.73</v>
      </c>
      <c r="S98" s="65">
        <v>0.83</v>
      </c>
      <c r="T98" s="65"/>
      <c r="U98" s="65"/>
      <c r="V98" s="65">
        <v>0.95</v>
      </c>
      <c r="W98" s="65"/>
    </row>
    <row r="99" spans="1:23" s="66" customFormat="1" x14ac:dyDescent="0.25">
      <c r="A99" s="63" t="s">
        <v>23</v>
      </c>
      <c r="B99" s="63" t="s">
        <v>109</v>
      </c>
      <c r="C99" s="63" t="s">
        <v>10</v>
      </c>
      <c r="D99" s="63">
        <v>40</v>
      </c>
      <c r="E99" s="63">
        <v>260</v>
      </c>
      <c r="F99" s="64" t="s">
        <v>4</v>
      </c>
      <c r="G99" s="63"/>
      <c r="H99" s="63"/>
      <c r="I99" s="63"/>
      <c r="J99" s="63"/>
      <c r="K99" s="63" t="s">
        <v>13</v>
      </c>
      <c r="L99" s="159" t="str">
        <f t="shared" si="4"/>
        <v>ABS118-40-260-A---NL(Li)</v>
      </c>
      <c r="M99" s="65"/>
      <c r="N99" s="65"/>
      <c r="O99" s="65"/>
      <c r="P99" s="65"/>
      <c r="Q99" s="65"/>
      <c r="R99" s="65"/>
      <c r="S99" s="65"/>
      <c r="T99" s="65"/>
      <c r="U99" s="65"/>
      <c r="V99" s="65"/>
      <c r="W99" s="65"/>
    </row>
    <row r="100" spans="1:23" s="66" customFormat="1" x14ac:dyDescent="0.25">
      <c r="A100" s="63" t="s">
        <v>23</v>
      </c>
      <c r="B100" s="63" t="s">
        <v>109</v>
      </c>
      <c r="C100" s="63" t="s">
        <v>10</v>
      </c>
      <c r="D100" s="63">
        <v>70</v>
      </c>
      <c r="E100" s="63">
        <v>50</v>
      </c>
      <c r="F100" s="64" t="s">
        <v>4</v>
      </c>
      <c r="G100" s="63"/>
      <c r="H100" s="63"/>
      <c r="I100" s="63"/>
      <c r="J100" s="63"/>
      <c r="K100" s="63" t="s">
        <v>13</v>
      </c>
      <c r="L100" s="159" t="str">
        <f t="shared" si="4"/>
        <v>ABS118-70-50-A---NL(Li)</v>
      </c>
      <c r="M100" s="65"/>
      <c r="N100" s="65"/>
      <c r="O100" s="65"/>
      <c r="P100" s="65"/>
      <c r="Q100" s="65"/>
      <c r="R100" s="65"/>
      <c r="S100" s="65"/>
      <c r="T100" s="65"/>
      <c r="U100" s="65"/>
      <c r="V100" s="65"/>
      <c r="W100" s="65"/>
    </row>
    <row r="101" spans="1:23" s="66" customFormat="1" x14ac:dyDescent="0.25">
      <c r="A101" s="63" t="s">
        <v>23</v>
      </c>
      <c r="B101" s="63" t="s">
        <v>109</v>
      </c>
      <c r="C101" s="63" t="s">
        <v>10</v>
      </c>
      <c r="D101" s="63">
        <v>90</v>
      </c>
      <c r="E101" s="63">
        <v>260</v>
      </c>
      <c r="F101" s="64" t="s">
        <v>4</v>
      </c>
      <c r="G101" s="63"/>
      <c r="H101" s="63"/>
      <c r="I101" s="63"/>
      <c r="J101" s="63"/>
      <c r="K101" s="63" t="s">
        <v>13</v>
      </c>
      <c r="L101" s="159" t="str">
        <f t="shared" si="4"/>
        <v>ABS118-90-260-A---NL(Li)</v>
      </c>
      <c r="M101" s="65"/>
      <c r="N101" s="65"/>
      <c r="O101" s="65"/>
      <c r="P101" s="65"/>
      <c r="Q101" s="65"/>
      <c r="R101" s="65"/>
      <c r="S101" s="65"/>
      <c r="T101" s="65"/>
      <c r="U101" s="65"/>
      <c r="V101" s="65"/>
      <c r="W101" s="65"/>
    </row>
    <row r="102" spans="1:23" s="66" customFormat="1" x14ac:dyDescent="0.25">
      <c r="A102" s="63" t="s">
        <v>23</v>
      </c>
      <c r="B102" s="63" t="s">
        <v>109</v>
      </c>
      <c r="C102" s="63" t="s">
        <v>10</v>
      </c>
      <c r="D102" s="63">
        <v>90</v>
      </c>
      <c r="E102" s="63">
        <v>50</v>
      </c>
      <c r="F102" s="64" t="s">
        <v>4</v>
      </c>
      <c r="G102" s="63"/>
      <c r="H102" s="63"/>
      <c r="I102" s="63"/>
      <c r="J102" s="63"/>
      <c r="K102" s="63" t="s">
        <v>13</v>
      </c>
      <c r="L102" s="159" t="str">
        <f t="shared" si="4"/>
        <v>ABS118-90-50-A---NL(Li)</v>
      </c>
      <c r="M102" s="65"/>
      <c r="N102" s="65"/>
      <c r="O102" s="65"/>
      <c r="P102" s="65"/>
      <c r="Q102" s="65"/>
      <c r="R102" s="65"/>
      <c r="S102" s="65"/>
      <c r="T102" s="65"/>
      <c r="U102" s="65"/>
      <c r="V102" s="65"/>
      <c r="W102" s="65"/>
    </row>
    <row r="103" spans="1:23" s="66" customFormat="1" x14ac:dyDescent="0.25">
      <c r="A103" s="63" t="s">
        <v>23</v>
      </c>
      <c r="B103" s="63" t="s">
        <v>109</v>
      </c>
      <c r="C103" s="63" t="s">
        <v>10</v>
      </c>
      <c r="D103" s="63">
        <v>90</v>
      </c>
      <c r="E103" s="63">
        <v>10</v>
      </c>
      <c r="F103" s="64" t="s">
        <v>4</v>
      </c>
      <c r="G103" s="63"/>
      <c r="H103" s="63"/>
      <c r="I103" s="63"/>
      <c r="J103" s="63"/>
      <c r="K103" s="63" t="s">
        <v>13</v>
      </c>
      <c r="L103" s="159" t="str">
        <f t="shared" si="4"/>
        <v>ABS118-90-10-A---NL(Li)</v>
      </c>
      <c r="M103" s="65"/>
      <c r="N103" s="65"/>
      <c r="O103" s="65"/>
      <c r="P103" s="65"/>
      <c r="Q103" s="65"/>
      <c r="R103" s="65"/>
      <c r="S103" s="65"/>
      <c r="T103" s="65"/>
      <c r="U103" s="65"/>
      <c r="V103" s="65"/>
      <c r="W103" s="65"/>
    </row>
    <row r="104" spans="1:23" s="66" customFormat="1" x14ac:dyDescent="0.25">
      <c r="A104" s="63" t="s">
        <v>23</v>
      </c>
      <c r="B104" s="63" t="s">
        <v>109</v>
      </c>
      <c r="C104" s="63" t="s">
        <v>10</v>
      </c>
      <c r="D104" s="63">
        <v>110</v>
      </c>
      <c r="E104" s="63">
        <v>10</v>
      </c>
      <c r="F104" s="64" t="s">
        <v>4</v>
      </c>
      <c r="G104" s="63"/>
      <c r="H104" s="63"/>
      <c r="I104" s="63"/>
      <c r="J104" s="63"/>
      <c r="K104" s="63" t="s">
        <v>13</v>
      </c>
      <c r="L104" s="159" t="str">
        <f t="shared" si="4"/>
        <v>ABS118-110-10-A---NL(Li)</v>
      </c>
      <c r="M104" s="65"/>
      <c r="N104" s="65"/>
      <c r="O104" s="65"/>
      <c r="P104" s="65"/>
      <c r="Q104" s="65"/>
      <c r="R104" s="65"/>
      <c r="S104" s="65"/>
      <c r="T104" s="65"/>
      <c r="U104" s="65"/>
      <c r="V104" s="65"/>
      <c r="W104" s="65"/>
    </row>
    <row r="105" spans="1:23" s="66" customFormat="1" x14ac:dyDescent="0.25">
      <c r="A105" s="63" t="s">
        <v>23</v>
      </c>
      <c r="B105" s="63" t="s">
        <v>119</v>
      </c>
      <c r="C105" s="63" t="s">
        <v>9</v>
      </c>
      <c r="D105" s="63">
        <v>90</v>
      </c>
      <c r="E105" s="63">
        <v>10</v>
      </c>
      <c r="F105" s="64" t="s">
        <v>4</v>
      </c>
      <c r="G105" s="63"/>
      <c r="H105" s="63"/>
      <c r="I105" s="63" t="s">
        <v>102</v>
      </c>
      <c r="J105" s="63">
        <v>2000</v>
      </c>
      <c r="K105" s="63" t="s">
        <v>13</v>
      </c>
      <c r="L105" s="159" t="str">
        <f t="shared" si="4"/>
        <v>JSSA-90-10-A--ben2000-NL(Li)</v>
      </c>
      <c r="M105" s="65"/>
      <c r="N105" s="65"/>
      <c r="O105" s="65"/>
      <c r="P105" s="65"/>
      <c r="Q105" s="65"/>
      <c r="R105" s="65"/>
      <c r="S105" s="65"/>
      <c r="T105" s="65"/>
      <c r="U105" s="65"/>
      <c r="V105" s="65"/>
      <c r="W105" s="65"/>
    </row>
    <row r="106" spans="1:23" s="66" customFormat="1" x14ac:dyDescent="0.25">
      <c r="A106" s="63" t="s">
        <v>23</v>
      </c>
      <c r="B106" s="63" t="s">
        <v>120</v>
      </c>
      <c r="C106" s="63" t="s">
        <v>9</v>
      </c>
      <c r="D106" s="63">
        <v>90</v>
      </c>
      <c r="E106" s="63">
        <v>10</v>
      </c>
      <c r="F106" s="64" t="s">
        <v>121</v>
      </c>
      <c r="G106" s="63"/>
      <c r="H106" s="63"/>
      <c r="I106" s="63" t="s">
        <v>102</v>
      </c>
      <c r="J106" s="63">
        <v>133</v>
      </c>
      <c r="K106" s="63" t="s">
        <v>13</v>
      </c>
      <c r="L106" s="159" t="str">
        <f t="shared" si="4"/>
        <v>JSSA-90-10-D--ben133-NL(Li)</v>
      </c>
      <c r="M106" s="65"/>
      <c r="N106" s="65">
        <v>2.2999999999999998</v>
      </c>
      <c r="O106" s="65"/>
      <c r="P106" s="65">
        <v>10</v>
      </c>
      <c r="Q106" s="65"/>
      <c r="R106" s="65">
        <v>23</v>
      </c>
      <c r="S106" s="65">
        <v>45</v>
      </c>
      <c r="T106" s="65"/>
      <c r="U106" s="65"/>
      <c r="V106" s="65"/>
      <c r="W106" s="65"/>
    </row>
    <row r="107" spans="1:23" s="66" customFormat="1" x14ac:dyDescent="0.25">
      <c r="A107" s="63" t="s">
        <v>39</v>
      </c>
      <c r="B107" s="63" t="s">
        <v>101</v>
      </c>
      <c r="C107" s="63" t="s">
        <v>9</v>
      </c>
      <c r="D107" s="63">
        <v>90</v>
      </c>
      <c r="E107" s="63">
        <v>10</v>
      </c>
      <c r="F107" s="64" t="s">
        <v>4</v>
      </c>
      <c r="G107" s="63" t="s">
        <v>25</v>
      </c>
      <c r="H107" s="63">
        <v>33</v>
      </c>
      <c r="I107" s="63" t="s">
        <v>102</v>
      </c>
      <c r="J107" s="63">
        <v>133</v>
      </c>
      <c r="K107" s="63" t="s">
        <v>13</v>
      </c>
      <c r="L107" s="159" t="str">
        <f t="shared" si="4"/>
        <v>JSSA-90-10-A-mgn33-ben133-NL(Li)</v>
      </c>
      <c r="M107" s="65"/>
      <c r="N107" s="65">
        <v>6</v>
      </c>
      <c r="O107" s="65"/>
      <c r="P107" s="65">
        <v>20</v>
      </c>
      <c r="Q107" s="65"/>
      <c r="R107" s="65">
        <v>76</v>
      </c>
      <c r="S107" s="65">
        <v>122</v>
      </c>
      <c r="T107" s="65"/>
      <c r="U107" s="65"/>
      <c r="V107" s="65"/>
      <c r="W107" s="65"/>
    </row>
    <row r="108" spans="1:23" s="66" customFormat="1" x14ac:dyDescent="0.25">
      <c r="A108" s="63" t="s">
        <v>39</v>
      </c>
      <c r="B108" s="63" t="s">
        <v>101</v>
      </c>
      <c r="C108" s="63" t="s">
        <v>9</v>
      </c>
      <c r="D108" s="63">
        <v>90</v>
      </c>
      <c r="E108" s="63">
        <v>1100</v>
      </c>
      <c r="F108" s="64" t="s">
        <v>4</v>
      </c>
      <c r="G108" s="63" t="s">
        <v>25</v>
      </c>
      <c r="H108" s="63">
        <v>33</v>
      </c>
      <c r="I108" s="63" t="s">
        <v>102</v>
      </c>
      <c r="J108" s="63">
        <v>133</v>
      </c>
      <c r="K108" s="63" t="s">
        <v>13</v>
      </c>
      <c r="L108" s="159" t="str">
        <f t="shared" si="4"/>
        <v>JSSA-90-1100-A-mgn33-ben133-NL(Li)</v>
      </c>
      <c r="M108" s="65"/>
      <c r="N108" s="65"/>
      <c r="O108" s="65"/>
      <c r="P108" s="65"/>
      <c r="Q108" s="65"/>
      <c r="R108" s="65">
        <v>1.1499999999999999</v>
      </c>
      <c r="S108" s="65">
        <v>1.35</v>
      </c>
      <c r="T108" s="65"/>
      <c r="U108" s="65"/>
      <c r="V108" s="65">
        <v>2.0499999999999998</v>
      </c>
      <c r="W108" s="65"/>
    </row>
    <row r="109" spans="1:23" s="66" customFormat="1" x14ac:dyDescent="0.25">
      <c r="A109" s="63" t="s">
        <v>23</v>
      </c>
      <c r="B109" s="63" t="s">
        <v>24</v>
      </c>
      <c r="C109" s="63" t="s">
        <v>9</v>
      </c>
      <c r="D109" s="63">
        <v>90</v>
      </c>
      <c r="E109" s="63">
        <v>10</v>
      </c>
      <c r="F109" s="64" t="s">
        <v>4</v>
      </c>
      <c r="G109" s="63" t="s">
        <v>25</v>
      </c>
      <c r="H109" s="63">
        <v>40</v>
      </c>
      <c r="I109" s="63"/>
      <c r="J109" s="63"/>
      <c r="K109" s="63" t="s">
        <v>13</v>
      </c>
      <c r="L109" s="159" t="str">
        <f t="shared" si="4"/>
        <v>JSSA-90-10-A-mgn40--NL(Li)</v>
      </c>
      <c r="M109" s="65"/>
      <c r="N109" s="65"/>
      <c r="O109" s="65"/>
      <c r="P109" s="65"/>
      <c r="Q109" s="65"/>
      <c r="R109" s="65"/>
      <c r="S109" s="65"/>
      <c r="T109" s="65"/>
      <c r="U109" s="65"/>
      <c r="V109" s="65"/>
      <c r="W109" s="65"/>
    </row>
    <row r="110" spans="1:23" s="66" customFormat="1" x14ac:dyDescent="0.25">
      <c r="A110" s="63" t="s">
        <v>56</v>
      </c>
      <c r="B110" s="63" t="s">
        <v>57</v>
      </c>
      <c r="C110" s="63" t="s">
        <v>9</v>
      </c>
      <c r="D110" s="63">
        <v>90</v>
      </c>
      <c r="E110" s="63">
        <v>10</v>
      </c>
      <c r="F110" s="64" t="s">
        <v>4</v>
      </c>
      <c r="G110" s="63"/>
      <c r="H110" s="63"/>
      <c r="I110" s="63"/>
      <c r="J110" s="63"/>
      <c r="K110" s="63" t="s">
        <v>13</v>
      </c>
      <c r="L110" s="159" t="str">
        <f t="shared" si="4"/>
        <v>JSSA-90-10-A---NL(Li)</v>
      </c>
      <c r="M110" s="65">
        <v>6.8</v>
      </c>
      <c r="N110" s="65">
        <v>9.1999999999999993</v>
      </c>
      <c r="O110" s="65">
        <v>11</v>
      </c>
      <c r="P110" s="65">
        <v>13</v>
      </c>
      <c r="Q110" s="65"/>
      <c r="R110" s="65">
        <v>16</v>
      </c>
      <c r="S110" s="65">
        <v>25</v>
      </c>
      <c r="T110" s="65"/>
      <c r="U110" s="65"/>
      <c r="V110" s="65">
        <v>45</v>
      </c>
      <c r="W110" s="65"/>
    </row>
    <row r="111" spans="1:23" s="66" customFormat="1" x14ac:dyDescent="0.25">
      <c r="A111" s="63" t="s">
        <v>54</v>
      </c>
      <c r="B111" s="63" t="s">
        <v>55</v>
      </c>
      <c r="C111" s="63" t="s">
        <v>9</v>
      </c>
      <c r="D111" s="63">
        <v>90</v>
      </c>
      <c r="E111" s="63">
        <v>10</v>
      </c>
      <c r="F111" s="64" t="s">
        <v>58</v>
      </c>
      <c r="G111" s="63"/>
      <c r="H111" s="63"/>
      <c r="I111" s="63"/>
      <c r="J111" s="63"/>
      <c r="K111" s="63" t="s">
        <v>13</v>
      </c>
      <c r="L111" s="159" t="str">
        <f t="shared" si="4"/>
        <v>JSSA-90-10-C---NL(Li)</v>
      </c>
      <c r="M111" s="65">
        <v>2.7</v>
      </c>
      <c r="N111" s="65">
        <v>4.0999999999999996</v>
      </c>
      <c r="O111" s="65">
        <v>6.2</v>
      </c>
      <c r="P111" s="65">
        <v>17</v>
      </c>
      <c r="Q111" s="65"/>
      <c r="R111" s="65">
        <v>25</v>
      </c>
      <c r="S111" s="65">
        <v>45</v>
      </c>
      <c r="T111" s="65"/>
      <c r="U111" s="65"/>
      <c r="V111" s="65"/>
      <c r="W111" s="65"/>
    </row>
    <row r="112" spans="1:23" s="66" customFormat="1" x14ac:dyDescent="0.25">
      <c r="A112" s="63" t="s">
        <v>39</v>
      </c>
      <c r="B112" s="63" t="s">
        <v>15</v>
      </c>
      <c r="C112" s="63" t="s">
        <v>9</v>
      </c>
      <c r="D112" s="63">
        <v>90</v>
      </c>
      <c r="E112" s="63">
        <v>1100</v>
      </c>
      <c r="F112" s="64" t="s">
        <v>4</v>
      </c>
      <c r="G112" s="63"/>
      <c r="H112" s="63"/>
      <c r="I112" s="63"/>
      <c r="J112" s="63"/>
      <c r="K112" s="63" t="s">
        <v>13</v>
      </c>
      <c r="L112" s="159" t="str">
        <f t="shared" si="4"/>
        <v>JSSA-90-1100-A---NL(Li)</v>
      </c>
      <c r="M112" s="65">
        <v>0</v>
      </c>
      <c r="N112" s="65">
        <v>0</v>
      </c>
      <c r="O112" s="65">
        <v>0</v>
      </c>
      <c r="P112" s="65">
        <v>0</v>
      </c>
      <c r="Q112" s="65"/>
      <c r="R112" s="65">
        <v>1.65</v>
      </c>
      <c r="S112" s="65">
        <v>1.63</v>
      </c>
      <c r="T112" s="65"/>
      <c r="U112" s="65"/>
      <c r="V112" s="65">
        <v>1.71</v>
      </c>
      <c r="W112" s="65">
        <v>0</v>
      </c>
    </row>
    <row r="113" spans="1:23" s="66" customFormat="1" x14ac:dyDescent="0.25">
      <c r="A113" s="63" t="s">
        <v>39</v>
      </c>
      <c r="B113" s="63" t="s">
        <v>15</v>
      </c>
      <c r="C113" s="63" t="s">
        <v>9</v>
      </c>
      <c r="D113" s="63">
        <v>90</v>
      </c>
      <c r="E113" s="63">
        <v>4000</v>
      </c>
      <c r="F113" s="64" t="s">
        <v>4</v>
      </c>
      <c r="G113" s="63"/>
      <c r="H113" s="63"/>
      <c r="I113" s="63"/>
      <c r="J113" s="63"/>
      <c r="K113" s="63" t="s">
        <v>13</v>
      </c>
      <c r="L113" s="159" t="str">
        <f t="shared" si="4"/>
        <v>JSSA-90-4000-A---NL(Li)</v>
      </c>
      <c r="M113" s="65"/>
      <c r="N113" s="65"/>
      <c r="O113" s="65"/>
      <c r="P113" s="65"/>
      <c r="Q113" s="65"/>
      <c r="R113" s="65">
        <v>0.73</v>
      </c>
      <c r="S113" s="65"/>
      <c r="T113" s="65"/>
      <c r="U113" s="65"/>
      <c r="V113" s="65"/>
      <c r="W113" s="65"/>
    </row>
    <row r="114" spans="1:23" s="66" customFormat="1" x14ac:dyDescent="0.25">
      <c r="A114" s="63" t="s">
        <v>23</v>
      </c>
      <c r="B114" s="63" t="s">
        <v>27</v>
      </c>
      <c r="C114" s="63" t="s">
        <v>2</v>
      </c>
      <c r="D114" s="63">
        <v>90</v>
      </c>
      <c r="E114" s="63">
        <v>10</v>
      </c>
      <c r="F114" s="64" t="s">
        <v>4</v>
      </c>
      <c r="G114" s="63" t="s">
        <v>25</v>
      </c>
      <c r="H114" s="63">
        <v>40</v>
      </c>
      <c r="I114" s="63"/>
      <c r="J114" s="63"/>
      <c r="K114" s="63" t="s">
        <v>13</v>
      </c>
      <c r="L114" s="159" t="str">
        <f t="shared" si="4"/>
        <v>SON68-90-10-A-mgn40--NL(Li)</v>
      </c>
      <c r="M114" s="65"/>
      <c r="N114" s="65"/>
      <c r="O114" s="65"/>
      <c r="P114" s="65"/>
      <c r="Q114" s="65"/>
      <c r="R114" s="65"/>
      <c r="S114" s="65"/>
      <c r="T114" s="65"/>
      <c r="U114" s="65"/>
      <c r="V114" s="65"/>
      <c r="W114" s="65"/>
    </row>
    <row r="115" spans="1:23" s="66" customFormat="1" x14ac:dyDescent="0.25">
      <c r="A115" s="63" t="s">
        <v>17</v>
      </c>
      <c r="B115" s="63" t="s">
        <v>18</v>
      </c>
      <c r="C115" s="63" t="s">
        <v>2</v>
      </c>
      <c r="D115" s="63">
        <v>90</v>
      </c>
      <c r="E115" s="63">
        <v>1200</v>
      </c>
      <c r="F115" s="64" t="s">
        <v>4</v>
      </c>
      <c r="G115" s="63"/>
      <c r="H115" s="63"/>
      <c r="I115" s="63"/>
      <c r="J115" s="63"/>
      <c r="K115" s="63" t="s">
        <v>13</v>
      </c>
      <c r="L115" s="159" t="str">
        <f t="shared" si="4"/>
        <v>SON68-90-1200-A---NL(Li)</v>
      </c>
      <c r="M115" s="65">
        <v>0</v>
      </c>
      <c r="N115" s="65">
        <v>0</v>
      </c>
      <c r="O115" s="65">
        <v>0</v>
      </c>
      <c r="P115" s="65">
        <v>1.0869565217391306</v>
      </c>
      <c r="Q115" s="65"/>
      <c r="R115" s="65">
        <v>1.1493055555555556</v>
      </c>
      <c r="S115" s="65">
        <v>0</v>
      </c>
      <c r="T115" s="65"/>
      <c r="U115" s="65"/>
      <c r="V115" s="65">
        <v>1.2718900966183575</v>
      </c>
      <c r="W115" s="65">
        <v>1.3837560386473431</v>
      </c>
    </row>
    <row r="116" spans="1:23" s="66" customFormat="1" x14ac:dyDescent="0.25">
      <c r="A116" s="63" t="s">
        <v>17</v>
      </c>
      <c r="B116" s="63" t="s">
        <v>19</v>
      </c>
      <c r="C116" s="63" t="s">
        <v>2</v>
      </c>
      <c r="D116" s="63">
        <v>90</v>
      </c>
      <c r="E116" s="63">
        <v>1200</v>
      </c>
      <c r="F116" s="64" t="s">
        <v>4</v>
      </c>
      <c r="G116" s="63"/>
      <c r="H116" s="63"/>
      <c r="I116" s="63"/>
      <c r="J116" s="63"/>
      <c r="K116" s="63" t="s">
        <v>13</v>
      </c>
      <c r="L116" s="159" t="str">
        <f t="shared" si="4"/>
        <v>SON68-90-1200-A---NL(Li)</v>
      </c>
      <c r="M116" s="65">
        <v>0</v>
      </c>
      <c r="N116" s="65">
        <v>0</v>
      </c>
      <c r="O116" s="65">
        <v>0</v>
      </c>
      <c r="P116" s="65">
        <v>1.068840579710145</v>
      </c>
      <c r="Q116" s="65"/>
      <c r="R116" s="65">
        <v>1.1044685990338163</v>
      </c>
      <c r="S116" s="65">
        <v>0</v>
      </c>
      <c r="T116" s="65"/>
      <c r="U116" s="65"/>
      <c r="V116" s="65">
        <v>1.2445652173913044</v>
      </c>
      <c r="W116" s="65">
        <v>1.3134057971014492</v>
      </c>
    </row>
    <row r="117" spans="1:23" s="66" customFormat="1" x14ac:dyDescent="0.25">
      <c r="A117" s="63" t="s">
        <v>17</v>
      </c>
      <c r="B117" s="63" t="s">
        <v>20</v>
      </c>
      <c r="C117" s="63" t="s">
        <v>2</v>
      </c>
      <c r="D117" s="63">
        <v>90</v>
      </c>
      <c r="E117" s="63">
        <v>1200</v>
      </c>
      <c r="F117" s="64" t="s">
        <v>4</v>
      </c>
      <c r="G117" s="63"/>
      <c r="H117" s="63"/>
      <c r="I117" s="63"/>
      <c r="J117" s="63"/>
      <c r="K117" s="63" t="s">
        <v>13</v>
      </c>
      <c r="L117" s="159" t="str">
        <f t="shared" si="4"/>
        <v>SON68-90-1200-A---NL(Li)</v>
      </c>
      <c r="M117" s="65">
        <v>0</v>
      </c>
      <c r="N117" s="65">
        <v>0</v>
      </c>
      <c r="O117" s="65">
        <v>0</v>
      </c>
      <c r="P117" s="65">
        <v>1.0507246376811594</v>
      </c>
      <c r="Q117" s="65"/>
      <c r="R117" s="65">
        <v>1.1843297101449275</v>
      </c>
      <c r="S117" s="65">
        <v>0</v>
      </c>
      <c r="T117" s="65"/>
      <c r="U117" s="65"/>
      <c r="V117" s="65">
        <v>1.2368659420289854</v>
      </c>
      <c r="W117" s="65">
        <v>1.348731884057971</v>
      </c>
    </row>
    <row r="118" spans="1:23" s="66" customFormat="1" x14ac:dyDescent="0.25">
      <c r="A118" s="63" t="s">
        <v>17</v>
      </c>
      <c r="B118" s="63" t="s">
        <v>21</v>
      </c>
      <c r="C118" s="63" t="s">
        <v>2</v>
      </c>
      <c r="D118" s="63">
        <v>90</v>
      </c>
      <c r="E118" s="63">
        <v>1200</v>
      </c>
      <c r="F118" s="64" t="s">
        <v>4</v>
      </c>
      <c r="G118" s="63"/>
      <c r="H118" s="63"/>
      <c r="I118" s="63"/>
      <c r="J118" s="63"/>
      <c r="K118" s="63" t="s">
        <v>13</v>
      </c>
      <c r="L118" s="159" t="str">
        <f t="shared" si="4"/>
        <v>SON68-90-1200-A---NL(Li)</v>
      </c>
      <c r="M118" s="65">
        <v>0</v>
      </c>
      <c r="N118" s="65">
        <v>0</v>
      </c>
      <c r="O118" s="65">
        <v>0</v>
      </c>
      <c r="P118" s="65">
        <v>0.9873188405797102</v>
      </c>
      <c r="Q118" s="65"/>
      <c r="R118" s="65">
        <v>1.1565519323671498</v>
      </c>
      <c r="S118" s="65">
        <v>0</v>
      </c>
      <c r="T118" s="65"/>
      <c r="U118" s="65"/>
      <c r="V118" s="65">
        <v>1.2528683574879227</v>
      </c>
      <c r="W118" s="65">
        <v>1.2528683574879227</v>
      </c>
    </row>
    <row r="119" spans="1:23" s="66" customFormat="1" x14ac:dyDescent="0.25">
      <c r="A119" s="63" t="s">
        <v>17</v>
      </c>
      <c r="B119" s="63" t="s">
        <v>22</v>
      </c>
      <c r="C119" s="63" t="s">
        <v>2</v>
      </c>
      <c r="D119" s="63">
        <v>90</v>
      </c>
      <c r="E119" s="63">
        <v>1200</v>
      </c>
      <c r="F119" s="64" t="s">
        <v>4</v>
      </c>
      <c r="G119" s="63"/>
      <c r="H119" s="63"/>
      <c r="I119" s="63"/>
      <c r="J119" s="63"/>
      <c r="K119" s="63" t="s">
        <v>13</v>
      </c>
      <c r="L119" s="159" t="str">
        <f t="shared" si="4"/>
        <v>SON68-90-1200-A---NL(Li)</v>
      </c>
      <c r="M119" s="65">
        <v>0</v>
      </c>
      <c r="N119" s="65">
        <v>0</v>
      </c>
      <c r="O119" s="65">
        <v>0</v>
      </c>
      <c r="P119" s="65">
        <v>1.0326086956521741</v>
      </c>
      <c r="Q119" s="65"/>
      <c r="R119" s="65">
        <v>1.1038647342995169</v>
      </c>
      <c r="S119" s="65">
        <v>0</v>
      </c>
      <c r="T119" s="65"/>
      <c r="U119" s="65"/>
      <c r="V119" s="65">
        <v>1.2789855072463769</v>
      </c>
      <c r="W119" s="65">
        <v>1.3306159420289858</v>
      </c>
    </row>
    <row r="120" spans="1:23" s="66" customFormat="1" x14ac:dyDescent="0.25">
      <c r="A120" s="63" t="s">
        <v>23</v>
      </c>
      <c r="B120" s="63" t="s">
        <v>29</v>
      </c>
      <c r="C120" s="63" t="s">
        <v>2</v>
      </c>
      <c r="D120" s="63">
        <v>90</v>
      </c>
      <c r="E120" s="63">
        <v>10</v>
      </c>
      <c r="F120" s="64" t="s">
        <v>40</v>
      </c>
      <c r="G120" s="63" t="s">
        <v>25</v>
      </c>
      <c r="H120" s="63">
        <v>40</v>
      </c>
      <c r="I120" s="63"/>
      <c r="J120" s="63"/>
      <c r="K120" s="63" t="s">
        <v>13</v>
      </c>
      <c r="L120" s="159" t="str">
        <f t="shared" si="4"/>
        <v>SON68-90-10-A(pH9)-mgn40--NL(Li)</v>
      </c>
      <c r="M120" s="65"/>
      <c r="N120" s="65"/>
      <c r="O120" s="65"/>
      <c r="P120" s="65"/>
      <c r="Q120" s="65"/>
      <c r="R120" s="65"/>
      <c r="S120" s="65"/>
      <c r="T120" s="65"/>
      <c r="U120" s="65"/>
      <c r="V120" s="65"/>
      <c r="W120" s="65"/>
    </row>
    <row r="121" spans="1:23" s="66" customFormat="1" x14ac:dyDescent="0.25">
      <c r="A121" s="63" t="s">
        <v>23</v>
      </c>
      <c r="B121" s="63" t="s">
        <v>29</v>
      </c>
      <c r="C121" s="63" t="s">
        <v>2</v>
      </c>
      <c r="D121" s="63">
        <v>90</v>
      </c>
      <c r="E121" s="63">
        <v>10</v>
      </c>
      <c r="F121" s="64" t="s">
        <v>40</v>
      </c>
      <c r="G121" s="63" t="s">
        <v>25</v>
      </c>
      <c r="H121" s="63">
        <v>4</v>
      </c>
      <c r="I121" s="63"/>
      <c r="J121" s="63"/>
      <c r="K121" s="63" t="s">
        <v>13</v>
      </c>
      <c r="L121" s="159" t="str">
        <f t="shared" si="4"/>
        <v>SON68-90-10-A(pH9)-mgn4--NL(Li)</v>
      </c>
      <c r="M121" s="65"/>
      <c r="N121" s="65"/>
      <c r="O121" s="65"/>
      <c r="P121" s="65"/>
      <c r="Q121" s="65"/>
      <c r="R121" s="65"/>
      <c r="S121" s="65"/>
      <c r="T121" s="65"/>
      <c r="U121" s="65"/>
      <c r="V121" s="65"/>
      <c r="W121" s="65"/>
    </row>
    <row r="122" spans="1:23" s="66" customFormat="1" x14ac:dyDescent="0.25">
      <c r="A122" s="63" t="s">
        <v>23</v>
      </c>
      <c r="B122" s="63" t="s">
        <v>29</v>
      </c>
      <c r="C122" s="63" t="s">
        <v>2</v>
      </c>
      <c r="D122" s="63">
        <v>90</v>
      </c>
      <c r="E122" s="63">
        <v>10</v>
      </c>
      <c r="F122" s="64" t="s">
        <v>40</v>
      </c>
      <c r="G122" s="63" t="s">
        <v>26</v>
      </c>
      <c r="H122" s="63">
        <v>40</v>
      </c>
      <c r="I122" s="63"/>
      <c r="J122" s="63"/>
      <c r="K122" s="63" t="s">
        <v>13</v>
      </c>
      <c r="L122" s="159" t="str">
        <f t="shared" si="4"/>
        <v>SON68-90-10-A(pH9)-feoh40--NL(Li)</v>
      </c>
      <c r="M122" s="65"/>
      <c r="N122" s="65"/>
      <c r="O122" s="65"/>
      <c r="P122" s="65"/>
      <c r="Q122" s="65"/>
      <c r="R122" s="65"/>
      <c r="S122" s="65"/>
      <c r="T122" s="65"/>
      <c r="U122" s="65"/>
      <c r="V122" s="65"/>
      <c r="W122" s="65"/>
    </row>
    <row r="123" spans="1:23" s="66" customFormat="1" x14ac:dyDescent="0.25">
      <c r="A123" s="63" t="s">
        <v>23</v>
      </c>
      <c r="B123" s="63" t="s">
        <v>29</v>
      </c>
      <c r="C123" s="63" t="s">
        <v>2</v>
      </c>
      <c r="D123" s="63">
        <v>90</v>
      </c>
      <c r="E123" s="63">
        <v>10</v>
      </c>
      <c r="F123" s="64" t="s">
        <v>40</v>
      </c>
      <c r="G123" s="63" t="s">
        <v>26</v>
      </c>
      <c r="H123" s="63">
        <v>4</v>
      </c>
      <c r="I123" s="63"/>
      <c r="J123" s="63"/>
      <c r="K123" s="63" t="s">
        <v>13</v>
      </c>
      <c r="L123" s="159" t="str">
        <f t="shared" si="4"/>
        <v>SON68-90-10-A(pH9)-feoh4--NL(Li)</v>
      </c>
      <c r="M123" s="65"/>
      <c r="N123" s="65"/>
      <c r="O123" s="65"/>
      <c r="P123" s="65"/>
      <c r="Q123" s="65"/>
      <c r="R123" s="65"/>
      <c r="S123" s="65"/>
      <c r="T123" s="65"/>
      <c r="U123" s="65"/>
      <c r="V123" s="65"/>
      <c r="W123" s="65"/>
    </row>
    <row r="124" spans="1:23" s="66" customFormat="1" x14ac:dyDescent="0.25">
      <c r="A124" s="63" t="s">
        <v>39</v>
      </c>
      <c r="B124" s="63" t="s">
        <v>106</v>
      </c>
      <c r="C124" s="63" t="s">
        <v>73</v>
      </c>
      <c r="D124" s="63">
        <v>110</v>
      </c>
      <c r="E124" s="63">
        <v>10</v>
      </c>
      <c r="F124" s="64" t="s">
        <v>4</v>
      </c>
      <c r="G124" s="63"/>
      <c r="H124" s="63"/>
      <c r="I124" s="63"/>
      <c r="J124" s="63"/>
      <c r="K124" s="63" t="s">
        <v>13</v>
      </c>
      <c r="L124" s="159" t="str">
        <f t="shared" si="4"/>
        <v>MW-110-10-A---NL(Li)</v>
      </c>
      <c r="M124" s="65"/>
      <c r="N124" s="65">
        <v>32.6</v>
      </c>
      <c r="O124" s="65"/>
      <c r="P124" s="65">
        <v>72.900000000000006</v>
      </c>
      <c r="Q124" s="65"/>
      <c r="R124" s="65"/>
      <c r="S124" s="65"/>
      <c r="T124" s="65"/>
      <c r="U124" s="65"/>
      <c r="V124" s="65"/>
      <c r="W124" s="65"/>
    </row>
    <row r="125" spans="1:23" s="66" customFormat="1" x14ac:dyDescent="0.25">
      <c r="A125" s="63" t="s">
        <v>39</v>
      </c>
      <c r="B125" s="63" t="s">
        <v>106</v>
      </c>
      <c r="C125" s="63" t="s">
        <v>73</v>
      </c>
      <c r="D125" s="63">
        <v>110</v>
      </c>
      <c r="E125" s="63">
        <v>10</v>
      </c>
      <c r="F125" s="64" t="s">
        <v>4</v>
      </c>
      <c r="G125" s="63"/>
      <c r="H125" s="63"/>
      <c r="I125" s="63"/>
      <c r="J125" s="63"/>
      <c r="K125" s="63" t="s">
        <v>13</v>
      </c>
      <c r="L125" s="159" t="str">
        <f t="shared" ref="L125:L188" si="5">CONCATENATE(C125,"-",D125,"-",E125,"-",F125,"-",G125,H125,"-",I125,J125,"-",K125)</f>
        <v>MW-110-10-A---NL(Li)</v>
      </c>
      <c r="M125" s="65"/>
      <c r="N125" s="65">
        <v>30.664999999999999</v>
      </c>
      <c r="O125" s="65"/>
      <c r="P125" s="65">
        <v>62.484999999999999</v>
      </c>
      <c r="Q125" s="65"/>
      <c r="R125" s="65"/>
      <c r="S125" s="65"/>
      <c r="T125" s="65"/>
      <c r="U125" s="65"/>
      <c r="V125" s="65"/>
      <c r="W125" s="65"/>
    </row>
    <row r="126" spans="1:23" s="66" customFormat="1" x14ac:dyDescent="0.25">
      <c r="A126" s="63" t="s">
        <v>39</v>
      </c>
      <c r="B126" s="63" t="s">
        <v>105</v>
      </c>
      <c r="C126" s="63" t="s">
        <v>73</v>
      </c>
      <c r="D126" s="63">
        <v>90</v>
      </c>
      <c r="E126" s="63">
        <v>10</v>
      </c>
      <c r="F126" s="64" t="s">
        <v>4</v>
      </c>
      <c r="G126" s="63"/>
      <c r="H126" s="63"/>
      <c r="I126" s="63"/>
      <c r="J126" s="63"/>
      <c r="K126" s="63" t="s">
        <v>13</v>
      </c>
      <c r="L126" s="159" t="str">
        <f t="shared" si="5"/>
        <v>MW-90-10-A---NL(Li)</v>
      </c>
      <c r="M126" s="65"/>
      <c r="N126" s="65">
        <v>10.050000000000001</v>
      </c>
      <c r="O126" s="65"/>
      <c r="P126" s="65">
        <v>36.200000000000003</v>
      </c>
      <c r="Q126" s="65"/>
      <c r="R126" s="65">
        <v>102.5</v>
      </c>
      <c r="S126" s="65">
        <v>108</v>
      </c>
      <c r="T126" s="65"/>
      <c r="U126" s="65"/>
      <c r="V126" s="65"/>
      <c r="W126" s="65"/>
    </row>
    <row r="127" spans="1:23" s="66" customFormat="1" x14ac:dyDescent="0.25">
      <c r="A127" s="63" t="s">
        <v>39</v>
      </c>
      <c r="B127" s="63" t="s">
        <v>105</v>
      </c>
      <c r="C127" s="63" t="s">
        <v>73</v>
      </c>
      <c r="D127" s="63">
        <v>90</v>
      </c>
      <c r="E127" s="63">
        <v>10</v>
      </c>
      <c r="F127" s="64" t="s">
        <v>4</v>
      </c>
      <c r="G127" s="63"/>
      <c r="H127" s="63"/>
      <c r="I127" s="63"/>
      <c r="J127" s="63"/>
      <c r="K127" s="63" t="s">
        <v>13</v>
      </c>
      <c r="L127" s="159" t="str">
        <f t="shared" si="5"/>
        <v>MW-90-10-A---NL(Li)</v>
      </c>
      <c r="M127" s="65"/>
      <c r="N127" s="65">
        <v>6.835</v>
      </c>
      <c r="O127" s="65"/>
      <c r="P127" s="65">
        <v>28.619999999999997</v>
      </c>
      <c r="Q127" s="65"/>
      <c r="R127" s="65">
        <v>74.754999999999995</v>
      </c>
      <c r="S127" s="65"/>
      <c r="T127" s="65"/>
      <c r="U127" s="65"/>
      <c r="V127" s="65"/>
      <c r="W127" s="65"/>
    </row>
    <row r="128" spans="1:23" s="66" customFormat="1" x14ac:dyDescent="0.25">
      <c r="A128" s="63" t="s">
        <v>39</v>
      </c>
      <c r="B128" s="63" t="s">
        <v>103</v>
      </c>
      <c r="C128" s="63" t="s">
        <v>73</v>
      </c>
      <c r="D128" s="63">
        <v>70</v>
      </c>
      <c r="E128" s="63">
        <v>10</v>
      </c>
      <c r="F128" s="64" t="s">
        <v>4</v>
      </c>
      <c r="G128" s="63"/>
      <c r="H128" s="63"/>
      <c r="I128" s="63"/>
      <c r="J128" s="63"/>
      <c r="K128" s="63" t="s">
        <v>13</v>
      </c>
      <c r="L128" s="159" t="str">
        <f t="shared" si="5"/>
        <v>MW-70-10-A---NL(Li)</v>
      </c>
      <c r="M128" s="65">
        <v>0</v>
      </c>
      <c r="N128" s="65">
        <v>0</v>
      </c>
      <c r="O128" s="65">
        <v>0</v>
      </c>
      <c r="P128" s="65">
        <v>4.7750000000000004</v>
      </c>
      <c r="Q128" s="65"/>
      <c r="R128" s="65">
        <v>3.835</v>
      </c>
      <c r="S128" s="65">
        <v>0</v>
      </c>
      <c r="T128" s="65"/>
      <c r="U128" s="65"/>
      <c r="V128" s="65">
        <v>0</v>
      </c>
      <c r="W128" s="65">
        <v>0</v>
      </c>
    </row>
    <row r="129" spans="1:23" s="66" customFormat="1" x14ac:dyDescent="0.25">
      <c r="A129" s="63" t="s">
        <v>39</v>
      </c>
      <c r="B129" s="63" t="s">
        <v>103</v>
      </c>
      <c r="C129" s="63" t="s">
        <v>73</v>
      </c>
      <c r="D129" s="63">
        <v>70</v>
      </c>
      <c r="E129" s="63">
        <v>10</v>
      </c>
      <c r="F129" s="64" t="s">
        <v>4</v>
      </c>
      <c r="G129" s="63"/>
      <c r="H129" s="63"/>
      <c r="I129" s="63"/>
      <c r="J129" s="63"/>
      <c r="K129" s="63" t="s">
        <v>13</v>
      </c>
      <c r="L129" s="159" t="str">
        <f t="shared" si="5"/>
        <v>MW-70-10-A---NL(Li)</v>
      </c>
      <c r="M129" s="65">
        <v>0</v>
      </c>
      <c r="N129" s="65">
        <v>0</v>
      </c>
      <c r="O129" s="65">
        <v>0</v>
      </c>
      <c r="P129" s="65">
        <v>6.7450000000000001</v>
      </c>
      <c r="Q129" s="65"/>
      <c r="R129" s="65">
        <v>0</v>
      </c>
      <c r="S129" s="65">
        <v>0</v>
      </c>
      <c r="T129" s="65"/>
      <c r="U129" s="65"/>
      <c r="V129" s="65">
        <v>0</v>
      </c>
      <c r="W129" s="65">
        <v>0</v>
      </c>
    </row>
    <row r="130" spans="1:23" s="66" customFormat="1" x14ac:dyDescent="0.25">
      <c r="A130" s="63" t="s">
        <v>39</v>
      </c>
      <c r="B130" s="63" t="s">
        <v>108</v>
      </c>
      <c r="C130" s="63" t="s">
        <v>73</v>
      </c>
      <c r="D130" s="63">
        <v>110</v>
      </c>
      <c r="E130" s="63">
        <v>1320</v>
      </c>
      <c r="F130" s="64" t="s">
        <v>4</v>
      </c>
      <c r="G130" s="63"/>
      <c r="H130" s="63"/>
      <c r="I130" s="63"/>
      <c r="J130" s="63"/>
      <c r="K130" s="63" t="s">
        <v>13</v>
      </c>
      <c r="L130" s="159" t="str">
        <f t="shared" si="5"/>
        <v>MW-110-1320-A---NL(Li)</v>
      </c>
      <c r="M130" s="65"/>
      <c r="N130" s="65">
        <v>7.64</v>
      </c>
      <c r="O130" s="65"/>
      <c r="P130" s="65">
        <v>8.3350000000000009</v>
      </c>
      <c r="Q130" s="65"/>
      <c r="R130" s="65"/>
      <c r="S130" s="65"/>
      <c r="T130" s="65"/>
      <c r="U130" s="65"/>
      <c r="V130" s="65"/>
      <c r="W130" s="65"/>
    </row>
    <row r="131" spans="1:23" s="66" customFormat="1" x14ac:dyDescent="0.25">
      <c r="A131" s="63" t="s">
        <v>39</v>
      </c>
      <c r="B131" s="63" t="s">
        <v>107</v>
      </c>
      <c r="C131" s="63" t="s">
        <v>73</v>
      </c>
      <c r="D131" s="63">
        <v>90</v>
      </c>
      <c r="E131" s="63">
        <v>1320</v>
      </c>
      <c r="F131" s="64" t="s">
        <v>4</v>
      </c>
      <c r="G131" s="63"/>
      <c r="H131" s="63"/>
      <c r="I131" s="63"/>
      <c r="J131" s="63"/>
      <c r="K131" s="63" t="s">
        <v>13</v>
      </c>
      <c r="L131" s="159" t="str">
        <f t="shared" si="5"/>
        <v>MW-90-1320-A---NL(Li)</v>
      </c>
      <c r="M131" s="65">
        <v>0</v>
      </c>
      <c r="N131" s="65">
        <v>5.49</v>
      </c>
      <c r="O131" s="65">
        <v>0</v>
      </c>
      <c r="P131" s="65">
        <v>8.24</v>
      </c>
      <c r="Q131" s="65"/>
      <c r="R131" s="65">
        <v>8.120000000000001</v>
      </c>
      <c r="S131" s="65">
        <v>7.6850000000000005</v>
      </c>
      <c r="T131" s="65"/>
      <c r="U131" s="65"/>
      <c r="V131" s="65">
        <v>9.9499999999999993</v>
      </c>
      <c r="W131" s="65">
        <v>0</v>
      </c>
    </row>
    <row r="132" spans="1:23" s="66" customFormat="1" x14ac:dyDescent="0.25">
      <c r="A132" s="63" t="s">
        <v>39</v>
      </c>
      <c r="B132" s="63" t="s">
        <v>107</v>
      </c>
      <c r="C132" s="63" t="s">
        <v>73</v>
      </c>
      <c r="D132" s="63">
        <v>90</v>
      </c>
      <c r="E132" s="63">
        <v>1320</v>
      </c>
      <c r="F132" s="64" t="s">
        <v>4</v>
      </c>
      <c r="G132" s="63"/>
      <c r="H132" s="63"/>
      <c r="I132" s="63"/>
      <c r="J132" s="63"/>
      <c r="K132" s="63" t="s">
        <v>13</v>
      </c>
      <c r="L132" s="159" t="str">
        <f t="shared" si="5"/>
        <v>MW-90-1320-A---NL(Li)</v>
      </c>
      <c r="M132" s="65">
        <v>0</v>
      </c>
      <c r="N132" s="65">
        <v>4.1899999999999995</v>
      </c>
      <c r="O132" s="65">
        <v>0</v>
      </c>
      <c r="P132" s="65">
        <v>6.9849999999999994</v>
      </c>
      <c r="Q132" s="65">
        <v>7.36</v>
      </c>
      <c r="R132" s="65">
        <v>7.61</v>
      </c>
      <c r="S132" s="65">
        <v>0</v>
      </c>
      <c r="T132" s="65"/>
      <c r="U132" s="65"/>
      <c r="V132" s="65">
        <v>0</v>
      </c>
      <c r="W132" s="65">
        <v>0</v>
      </c>
    </row>
    <row r="133" spans="1:23" s="66" customFormat="1" x14ac:dyDescent="0.25">
      <c r="A133" s="63" t="s">
        <v>39</v>
      </c>
      <c r="B133" s="63" t="s">
        <v>106</v>
      </c>
      <c r="C133" s="63" t="s">
        <v>73</v>
      </c>
      <c r="D133" s="63">
        <v>70</v>
      </c>
      <c r="E133" s="63">
        <v>1320</v>
      </c>
      <c r="F133" s="64" t="s">
        <v>4</v>
      </c>
      <c r="G133" s="63"/>
      <c r="H133" s="63"/>
      <c r="I133" s="63"/>
      <c r="J133" s="63"/>
      <c r="K133" s="63" t="s">
        <v>13</v>
      </c>
      <c r="L133" s="159" t="str">
        <f t="shared" si="5"/>
        <v>MW-70-1320-A---NL(Li)</v>
      </c>
      <c r="M133" s="65">
        <v>0</v>
      </c>
      <c r="N133" s="65">
        <v>0</v>
      </c>
      <c r="O133" s="65">
        <v>0</v>
      </c>
      <c r="P133" s="65">
        <v>3.63</v>
      </c>
      <c r="Q133" s="65"/>
      <c r="R133" s="65">
        <v>3.5649999999999999</v>
      </c>
      <c r="S133" s="65">
        <v>0</v>
      </c>
      <c r="T133" s="65"/>
      <c r="U133" s="65"/>
      <c r="V133" s="65">
        <v>0</v>
      </c>
      <c r="W133" s="65">
        <v>0</v>
      </c>
    </row>
    <row r="134" spans="1:23" s="66" customFormat="1" x14ac:dyDescent="0.25">
      <c r="A134" s="63" t="s">
        <v>17</v>
      </c>
      <c r="B134" s="63" t="s">
        <v>124</v>
      </c>
      <c r="C134" s="63" t="s">
        <v>73</v>
      </c>
      <c r="D134" s="63">
        <v>90</v>
      </c>
      <c r="E134" s="63">
        <v>1200</v>
      </c>
      <c r="F134" s="64" t="s">
        <v>4</v>
      </c>
      <c r="G134" s="63"/>
      <c r="H134" s="63"/>
      <c r="I134" s="63"/>
      <c r="J134" s="63"/>
      <c r="K134" s="63" t="s">
        <v>13</v>
      </c>
      <c r="L134" s="159" t="str">
        <f t="shared" si="5"/>
        <v>MW-90-1200-A---NL(Li)</v>
      </c>
      <c r="M134" s="65"/>
      <c r="N134" s="65"/>
      <c r="O134" s="65"/>
      <c r="P134" s="65">
        <v>5.5871212121212119</v>
      </c>
      <c r="Q134" s="65"/>
      <c r="R134" s="65">
        <v>6.4931058255661736</v>
      </c>
      <c r="S134" s="65"/>
      <c r="T134" s="65"/>
      <c r="U134" s="65"/>
      <c r="V134" s="65">
        <v>7.3563977032826919</v>
      </c>
      <c r="W134" s="65">
        <v>7.7927033278446043</v>
      </c>
    </row>
    <row r="135" spans="1:23" s="66" customFormat="1" x14ac:dyDescent="0.25">
      <c r="A135" s="63" t="s">
        <v>17</v>
      </c>
      <c r="B135" s="63" t="s">
        <v>125</v>
      </c>
      <c r="C135" s="63" t="s">
        <v>73</v>
      </c>
      <c r="D135" s="63">
        <v>90</v>
      </c>
      <c r="E135" s="63">
        <v>1200</v>
      </c>
      <c r="F135" s="64" t="s">
        <v>4</v>
      </c>
      <c r="G135" s="63"/>
      <c r="H135" s="63"/>
      <c r="I135" s="63"/>
      <c r="J135" s="63"/>
      <c r="K135" s="63" t="s">
        <v>13</v>
      </c>
      <c r="L135" s="159" t="str">
        <f t="shared" si="5"/>
        <v>MW-90-1200-A---NL(Li)</v>
      </c>
      <c r="M135" s="65"/>
      <c r="N135" s="65"/>
      <c r="O135" s="65"/>
      <c r="P135" s="65">
        <v>5.4924242424242422</v>
      </c>
      <c r="Q135" s="65"/>
      <c r="R135" s="65">
        <v>6.4517020684247903</v>
      </c>
      <c r="S135" s="65"/>
      <c r="T135" s="65"/>
      <c r="U135" s="65"/>
      <c r="V135" s="65">
        <v>7.5308169155704379</v>
      </c>
      <c r="W135" s="65">
        <v>7.748969727851394</v>
      </c>
    </row>
    <row r="136" spans="1:23" s="66" customFormat="1" x14ac:dyDescent="0.25">
      <c r="A136" s="63" t="s">
        <v>17</v>
      </c>
      <c r="B136" s="63" t="s">
        <v>126</v>
      </c>
      <c r="C136" s="63" t="s">
        <v>73</v>
      </c>
      <c r="D136" s="63">
        <v>90</v>
      </c>
      <c r="E136" s="63">
        <v>1200</v>
      </c>
      <c r="F136" s="64" t="s">
        <v>4</v>
      </c>
      <c r="G136" s="63"/>
      <c r="H136" s="63"/>
      <c r="I136" s="63"/>
      <c r="J136" s="63"/>
      <c r="K136" s="63" t="s">
        <v>13</v>
      </c>
      <c r="L136" s="159" t="str">
        <f t="shared" si="5"/>
        <v>MW-90-1200-A---NL(Li)</v>
      </c>
      <c r="M136" s="65"/>
      <c r="N136" s="65"/>
      <c r="O136" s="65"/>
      <c r="P136" s="65">
        <v>6.25</v>
      </c>
      <c r="Q136" s="65"/>
      <c r="R136" s="65">
        <v>6.6763457004446876</v>
      </c>
      <c r="S136" s="65"/>
      <c r="T136" s="65"/>
      <c r="U136" s="65"/>
      <c r="V136" s="65">
        <v>7.3777703510893584</v>
      </c>
      <c r="W136" s="65">
        <v>8.0867669910024649</v>
      </c>
    </row>
    <row r="137" spans="1:23" s="66" customFormat="1" x14ac:dyDescent="0.25">
      <c r="A137" s="63" t="s">
        <v>17</v>
      </c>
      <c r="B137" s="63" t="s">
        <v>127</v>
      </c>
      <c r="C137" s="63" t="s">
        <v>73</v>
      </c>
      <c r="D137" s="63">
        <v>90</v>
      </c>
      <c r="E137" s="63">
        <v>1200</v>
      </c>
      <c r="F137" s="64" t="s">
        <v>4</v>
      </c>
      <c r="G137" s="63"/>
      <c r="H137" s="63"/>
      <c r="I137" s="63"/>
      <c r="J137" s="63"/>
      <c r="K137" s="63" t="s">
        <v>13</v>
      </c>
      <c r="L137" s="159" t="str">
        <f t="shared" si="5"/>
        <v>MW-90-1200-A---NL(Li)</v>
      </c>
      <c r="M137" s="65"/>
      <c r="N137" s="65"/>
      <c r="O137" s="65"/>
      <c r="P137" s="65">
        <v>5.6344696969696964</v>
      </c>
      <c r="Q137" s="65"/>
      <c r="R137" s="65">
        <v>6.6470407355258301</v>
      </c>
      <c r="S137" s="65"/>
      <c r="T137" s="65"/>
      <c r="U137" s="65"/>
      <c r="V137" s="65">
        <v>7.6182440979569126</v>
      </c>
      <c r="W137" s="65">
        <v>8.1636261286593026</v>
      </c>
    </row>
    <row r="138" spans="1:23" s="66" customFormat="1" x14ac:dyDescent="0.25">
      <c r="A138" s="63" t="s">
        <v>17</v>
      </c>
      <c r="B138" s="63" t="s">
        <v>128</v>
      </c>
      <c r="C138" s="63" t="s">
        <v>73</v>
      </c>
      <c r="D138" s="63">
        <v>90</v>
      </c>
      <c r="E138" s="63">
        <v>1200</v>
      </c>
      <c r="F138" s="64" t="s">
        <v>4</v>
      </c>
      <c r="G138" s="63"/>
      <c r="H138" s="63"/>
      <c r="I138" s="63"/>
      <c r="J138" s="63"/>
      <c r="K138" s="63" t="s">
        <v>13</v>
      </c>
      <c r="L138" s="159" t="str">
        <f t="shared" si="5"/>
        <v>MW-90-1200-A---NL(Li)</v>
      </c>
      <c r="M138" s="65"/>
      <c r="N138" s="65"/>
      <c r="O138" s="65"/>
      <c r="P138" s="65">
        <v>5.3977272727272725</v>
      </c>
      <c r="Q138" s="65"/>
      <c r="R138" s="65">
        <v>6.4635915238389918</v>
      </c>
      <c r="S138" s="65"/>
      <c r="T138" s="65"/>
      <c r="U138" s="65"/>
      <c r="V138" s="65">
        <v>7.4347948862700743</v>
      </c>
      <c r="W138" s="65">
        <v>7.543871292410552</v>
      </c>
    </row>
    <row r="139" spans="1:23" s="71" customFormat="1" x14ac:dyDescent="0.25">
      <c r="A139" s="68" t="s">
        <v>23</v>
      </c>
      <c r="B139" s="68" t="s">
        <v>120</v>
      </c>
      <c r="C139" s="68" t="s">
        <v>10</v>
      </c>
      <c r="D139" s="68">
        <v>90</v>
      </c>
      <c r="E139" s="68">
        <v>10</v>
      </c>
      <c r="F139" s="69" t="s">
        <v>121</v>
      </c>
      <c r="G139" s="68"/>
      <c r="H139" s="68"/>
      <c r="I139" s="68" t="s">
        <v>102</v>
      </c>
      <c r="J139" s="68">
        <v>1.67</v>
      </c>
      <c r="K139" s="68" t="s">
        <v>32</v>
      </c>
      <c r="L139" s="160" t="str">
        <f t="shared" si="5"/>
        <v>ABS118-90-10-D--ben1.67-NL(Mo)</v>
      </c>
      <c r="M139" s="70"/>
      <c r="N139" s="70">
        <v>16</v>
      </c>
      <c r="O139" s="70"/>
      <c r="P139" s="70">
        <v>34</v>
      </c>
      <c r="Q139" s="70"/>
      <c r="R139" s="70">
        <v>48</v>
      </c>
      <c r="S139" s="70">
        <v>48</v>
      </c>
      <c r="T139" s="70"/>
      <c r="U139" s="70"/>
      <c r="V139" s="70"/>
      <c r="W139" s="70"/>
    </row>
    <row r="140" spans="1:23" s="71" customFormat="1" x14ac:dyDescent="0.25">
      <c r="A140" s="68" t="s">
        <v>23</v>
      </c>
      <c r="B140" s="68" t="s">
        <v>120</v>
      </c>
      <c r="C140" s="68" t="s">
        <v>10</v>
      </c>
      <c r="D140" s="68">
        <v>90</v>
      </c>
      <c r="E140" s="68">
        <v>10</v>
      </c>
      <c r="F140" s="69" t="s">
        <v>121</v>
      </c>
      <c r="G140" s="68"/>
      <c r="H140" s="68"/>
      <c r="I140" s="68" t="s">
        <v>102</v>
      </c>
      <c r="J140" s="68">
        <v>6.67</v>
      </c>
      <c r="K140" s="68" t="s">
        <v>32</v>
      </c>
      <c r="L140" s="160" t="str">
        <f t="shared" si="5"/>
        <v>ABS118-90-10-D--ben6.67-NL(Mo)</v>
      </c>
      <c r="M140" s="70"/>
      <c r="N140" s="70">
        <v>13</v>
      </c>
      <c r="O140" s="70"/>
      <c r="P140" s="70">
        <v>36</v>
      </c>
      <c r="Q140" s="70"/>
      <c r="R140" s="70">
        <v>53</v>
      </c>
      <c r="S140" s="70">
        <v>57</v>
      </c>
      <c r="T140" s="70"/>
      <c r="U140" s="70"/>
      <c r="V140" s="70"/>
      <c r="W140" s="70"/>
    </row>
    <row r="141" spans="1:23" s="71" customFormat="1" x14ac:dyDescent="0.25">
      <c r="A141" s="68" t="s">
        <v>23</v>
      </c>
      <c r="B141" s="68" t="s">
        <v>120</v>
      </c>
      <c r="C141" s="68" t="s">
        <v>10</v>
      </c>
      <c r="D141" s="68">
        <v>90</v>
      </c>
      <c r="E141" s="68">
        <v>10</v>
      </c>
      <c r="F141" s="69" t="s">
        <v>121</v>
      </c>
      <c r="G141" s="68"/>
      <c r="H141" s="68"/>
      <c r="I141" s="68" t="s">
        <v>102</v>
      </c>
      <c r="J141" s="68">
        <v>33.299999999999997</v>
      </c>
      <c r="K141" s="68" t="s">
        <v>32</v>
      </c>
      <c r="L141" s="160" t="str">
        <f t="shared" si="5"/>
        <v>ABS118-90-10-D--ben33.3-NL(Mo)</v>
      </c>
      <c r="M141" s="70"/>
      <c r="N141" s="70">
        <v>6.7</v>
      </c>
      <c r="O141" s="70"/>
      <c r="P141" s="70">
        <v>22</v>
      </c>
      <c r="Q141" s="70"/>
      <c r="R141" s="70">
        <v>43</v>
      </c>
      <c r="S141" s="70">
        <v>40</v>
      </c>
      <c r="T141" s="70"/>
      <c r="U141" s="70"/>
      <c r="V141" s="70"/>
      <c r="W141" s="70"/>
    </row>
    <row r="142" spans="1:23" s="71" customFormat="1" x14ac:dyDescent="0.25">
      <c r="A142" s="68" t="s">
        <v>23</v>
      </c>
      <c r="B142" s="68" t="s">
        <v>120</v>
      </c>
      <c r="C142" s="68" t="s">
        <v>10</v>
      </c>
      <c r="D142" s="68">
        <v>90</v>
      </c>
      <c r="E142" s="68">
        <v>10</v>
      </c>
      <c r="F142" s="69" t="s">
        <v>121</v>
      </c>
      <c r="G142" s="68"/>
      <c r="H142" s="68"/>
      <c r="I142" s="68" t="s">
        <v>102</v>
      </c>
      <c r="J142" s="68">
        <v>133</v>
      </c>
      <c r="K142" s="68" t="s">
        <v>32</v>
      </c>
      <c r="L142" s="160" t="str">
        <f t="shared" si="5"/>
        <v>ABS118-90-10-D--ben133-NL(Mo)</v>
      </c>
      <c r="M142" s="70"/>
      <c r="N142" s="70">
        <v>13</v>
      </c>
      <c r="O142" s="70"/>
      <c r="P142" s="70">
        <v>9</v>
      </c>
      <c r="Q142" s="70"/>
      <c r="R142" s="70">
        <v>16</v>
      </c>
      <c r="S142" s="70"/>
      <c r="T142" s="70"/>
      <c r="U142" s="70"/>
      <c r="V142" s="70"/>
      <c r="W142" s="70"/>
    </row>
    <row r="143" spans="1:23" s="71" customFormat="1" x14ac:dyDescent="0.25">
      <c r="A143" s="68" t="s">
        <v>39</v>
      </c>
      <c r="B143" s="68" t="s">
        <v>101</v>
      </c>
      <c r="C143" s="68" t="s">
        <v>10</v>
      </c>
      <c r="D143" s="68">
        <v>90</v>
      </c>
      <c r="E143" s="68">
        <v>1100</v>
      </c>
      <c r="F143" s="69" t="s">
        <v>4</v>
      </c>
      <c r="G143" s="68" t="s">
        <v>25</v>
      </c>
      <c r="H143" s="68">
        <v>33</v>
      </c>
      <c r="I143" s="68" t="s">
        <v>102</v>
      </c>
      <c r="J143" s="68">
        <v>133</v>
      </c>
      <c r="K143" s="68" t="s">
        <v>32</v>
      </c>
      <c r="L143" s="160" t="str">
        <f t="shared" si="5"/>
        <v>ABS118-90-1100-A-mgn33-ben133-NL(Mo)</v>
      </c>
      <c r="M143" s="70"/>
      <c r="N143" s="70"/>
      <c r="O143" s="70"/>
      <c r="P143" s="70"/>
      <c r="Q143" s="70"/>
      <c r="R143" s="70"/>
      <c r="S143" s="70"/>
      <c r="T143" s="70"/>
      <c r="U143" s="70"/>
      <c r="V143" s="70"/>
      <c r="W143" s="70"/>
    </row>
    <row r="144" spans="1:23" s="71" customFormat="1" x14ac:dyDescent="0.25">
      <c r="A144" s="68" t="s">
        <v>23</v>
      </c>
      <c r="B144" s="68" t="s">
        <v>24</v>
      </c>
      <c r="C144" s="68" t="s">
        <v>10</v>
      </c>
      <c r="D144" s="68">
        <v>90</v>
      </c>
      <c r="E144" s="68">
        <v>10</v>
      </c>
      <c r="F144" s="69" t="s">
        <v>4</v>
      </c>
      <c r="G144" s="68" t="s">
        <v>25</v>
      </c>
      <c r="H144" s="68">
        <v>0.04</v>
      </c>
      <c r="I144" s="68"/>
      <c r="J144" s="68"/>
      <c r="K144" s="68" t="s">
        <v>32</v>
      </c>
      <c r="L144" s="160" t="str">
        <f t="shared" si="5"/>
        <v>ABS118-90-10-A-mgn0.04--NL(Mo)</v>
      </c>
      <c r="M144" s="70">
        <v>0</v>
      </c>
      <c r="N144" s="70">
        <v>0</v>
      </c>
      <c r="O144" s="70">
        <v>0</v>
      </c>
      <c r="P144" s="70">
        <v>6</v>
      </c>
      <c r="Q144" s="70"/>
      <c r="R144" s="70">
        <v>8</v>
      </c>
      <c r="S144" s="70">
        <v>15</v>
      </c>
      <c r="T144" s="70"/>
      <c r="U144" s="70"/>
      <c r="V144" s="70">
        <v>16</v>
      </c>
      <c r="W144" s="70">
        <v>10</v>
      </c>
    </row>
    <row r="145" spans="1:23" s="71" customFormat="1" x14ac:dyDescent="0.25">
      <c r="A145" s="68" t="s">
        <v>23</v>
      </c>
      <c r="B145" s="68" t="s">
        <v>24</v>
      </c>
      <c r="C145" s="68" t="s">
        <v>10</v>
      </c>
      <c r="D145" s="68">
        <v>90</v>
      </c>
      <c r="E145" s="68">
        <v>10</v>
      </c>
      <c r="F145" s="69" t="s">
        <v>4</v>
      </c>
      <c r="G145" s="68" t="s">
        <v>25</v>
      </c>
      <c r="H145" s="68">
        <v>0.4</v>
      </c>
      <c r="I145" s="68"/>
      <c r="J145" s="68"/>
      <c r="K145" s="68" t="s">
        <v>32</v>
      </c>
      <c r="L145" s="160" t="str">
        <f t="shared" si="5"/>
        <v>ABS118-90-10-A-mgn0.4--NL(Mo)</v>
      </c>
      <c r="M145" s="70">
        <v>0</v>
      </c>
      <c r="N145" s="70">
        <v>7</v>
      </c>
      <c r="O145" s="70">
        <v>0</v>
      </c>
      <c r="P145" s="70">
        <v>7</v>
      </c>
      <c r="Q145" s="70"/>
      <c r="R145" s="70">
        <v>8</v>
      </c>
      <c r="S145" s="70">
        <v>16</v>
      </c>
      <c r="T145" s="70"/>
      <c r="U145" s="70"/>
      <c r="V145" s="70">
        <v>16</v>
      </c>
      <c r="W145" s="70">
        <v>11</v>
      </c>
    </row>
    <row r="146" spans="1:23" s="71" customFormat="1" x14ac:dyDescent="0.25">
      <c r="A146" s="68" t="s">
        <v>23</v>
      </c>
      <c r="B146" s="68" t="s">
        <v>27</v>
      </c>
      <c r="C146" s="68" t="s">
        <v>10</v>
      </c>
      <c r="D146" s="68">
        <v>90</v>
      </c>
      <c r="E146" s="68">
        <v>10</v>
      </c>
      <c r="F146" s="69" t="s">
        <v>4</v>
      </c>
      <c r="G146" s="68" t="s">
        <v>28</v>
      </c>
      <c r="H146" s="68">
        <v>4</v>
      </c>
      <c r="I146" s="68"/>
      <c r="J146" s="68"/>
      <c r="K146" s="68" t="s">
        <v>32</v>
      </c>
      <c r="L146" s="160" t="str">
        <f t="shared" si="5"/>
        <v>ABS118-90-10-A-mgn*4--NL(Mo)</v>
      </c>
      <c r="M146" s="70">
        <v>0</v>
      </c>
      <c r="N146" s="70">
        <v>0</v>
      </c>
      <c r="O146" s="70">
        <v>0</v>
      </c>
      <c r="P146" s="70">
        <v>5</v>
      </c>
      <c r="Q146" s="70"/>
      <c r="R146" s="70">
        <v>10</v>
      </c>
      <c r="S146" s="70">
        <v>15</v>
      </c>
      <c r="T146" s="70"/>
      <c r="U146" s="70"/>
      <c r="V146" s="70">
        <v>0</v>
      </c>
      <c r="W146" s="70">
        <v>0</v>
      </c>
    </row>
    <row r="147" spans="1:23" s="71" customFormat="1" x14ac:dyDescent="0.25">
      <c r="A147" s="68" t="s">
        <v>23</v>
      </c>
      <c r="B147" s="68" t="s">
        <v>24</v>
      </c>
      <c r="C147" s="68" t="s">
        <v>10</v>
      </c>
      <c r="D147" s="68">
        <v>90</v>
      </c>
      <c r="E147" s="68">
        <v>10</v>
      </c>
      <c r="F147" s="69" t="s">
        <v>4</v>
      </c>
      <c r="G147" s="68" t="s">
        <v>25</v>
      </c>
      <c r="H147" s="68">
        <v>4</v>
      </c>
      <c r="I147" s="68"/>
      <c r="J147" s="68"/>
      <c r="K147" s="68" t="s">
        <v>32</v>
      </c>
      <c r="L147" s="160" t="str">
        <f t="shared" si="5"/>
        <v>ABS118-90-10-A-mgn4--NL(Mo)</v>
      </c>
      <c r="M147" s="70">
        <v>0</v>
      </c>
      <c r="N147" s="70">
        <v>5</v>
      </c>
      <c r="O147" s="70">
        <v>0</v>
      </c>
      <c r="P147" s="70">
        <v>16</v>
      </c>
      <c r="Q147" s="70"/>
      <c r="R147" s="70">
        <v>15</v>
      </c>
      <c r="S147" s="70">
        <v>25</v>
      </c>
      <c r="T147" s="70"/>
      <c r="U147" s="70"/>
      <c r="V147" s="70">
        <v>59</v>
      </c>
      <c r="W147" s="70">
        <v>43</v>
      </c>
    </row>
    <row r="148" spans="1:23" s="71" customFormat="1" x14ac:dyDescent="0.25">
      <c r="A148" s="68" t="s">
        <v>23</v>
      </c>
      <c r="B148" s="68" t="s">
        <v>27</v>
      </c>
      <c r="C148" s="68" t="s">
        <v>10</v>
      </c>
      <c r="D148" s="68">
        <v>90</v>
      </c>
      <c r="E148" s="68">
        <v>10</v>
      </c>
      <c r="F148" s="69" t="s">
        <v>4</v>
      </c>
      <c r="G148" s="68" t="s">
        <v>28</v>
      </c>
      <c r="H148" s="68">
        <v>40</v>
      </c>
      <c r="I148" s="68"/>
      <c r="J148" s="68"/>
      <c r="K148" s="68" t="s">
        <v>32</v>
      </c>
      <c r="L148" s="160" t="str">
        <f t="shared" si="5"/>
        <v>ABS118-90-10-A-mgn*40--NL(Mo)</v>
      </c>
      <c r="M148" s="70">
        <v>0</v>
      </c>
      <c r="N148" s="70">
        <v>0</v>
      </c>
      <c r="O148" s="70">
        <v>0</v>
      </c>
      <c r="P148" s="70">
        <v>16</v>
      </c>
      <c r="Q148" s="70"/>
      <c r="R148" s="70">
        <v>36</v>
      </c>
      <c r="S148" s="70">
        <v>47</v>
      </c>
      <c r="T148" s="70"/>
      <c r="U148" s="70"/>
      <c r="V148" s="70">
        <v>0</v>
      </c>
      <c r="W148" s="70">
        <v>0</v>
      </c>
    </row>
    <row r="149" spans="1:23" s="71" customFormat="1" x14ac:dyDescent="0.25">
      <c r="A149" s="68" t="s">
        <v>23</v>
      </c>
      <c r="B149" s="68" t="s">
        <v>24</v>
      </c>
      <c r="C149" s="68" t="s">
        <v>10</v>
      </c>
      <c r="D149" s="68">
        <v>90</v>
      </c>
      <c r="E149" s="68">
        <v>10</v>
      </c>
      <c r="F149" s="69" t="s">
        <v>4</v>
      </c>
      <c r="G149" s="68" t="s">
        <v>25</v>
      </c>
      <c r="H149" s="68">
        <v>40</v>
      </c>
      <c r="I149" s="68"/>
      <c r="J149" s="68"/>
      <c r="K149" s="68" t="s">
        <v>32</v>
      </c>
      <c r="L149" s="160" t="str">
        <f t="shared" si="5"/>
        <v>ABS118-90-10-A-mgn40--NL(Mo)</v>
      </c>
      <c r="M149" s="70">
        <v>0</v>
      </c>
      <c r="N149" s="70">
        <v>3</v>
      </c>
      <c r="O149" s="70">
        <v>0</v>
      </c>
      <c r="P149" s="70">
        <v>48</v>
      </c>
      <c r="Q149" s="70"/>
      <c r="R149" s="70">
        <v>83</v>
      </c>
      <c r="S149" s="70">
        <v>38</v>
      </c>
      <c r="T149" s="70"/>
      <c r="U149" s="70"/>
      <c r="V149" s="70">
        <v>66</v>
      </c>
      <c r="W149" s="70">
        <v>52</v>
      </c>
    </row>
    <row r="150" spans="1:23" s="71" customFormat="1" x14ac:dyDescent="0.25">
      <c r="A150" s="68" t="s">
        <v>39</v>
      </c>
      <c r="B150" s="68" t="s">
        <v>99</v>
      </c>
      <c r="C150" s="68" t="s">
        <v>10</v>
      </c>
      <c r="D150" s="68">
        <v>90</v>
      </c>
      <c r="E150" s="68">
        <v>1320</v>
      </c>
      <c r="F150" s="69" t="s">
        <v>4</v>
      </c>
      <c r="G150" s="68" t="s">
        <v>25</v>
      </c>
      <c r="H150" s="68">
        <v>40</v>
      </c>
      <c r="I150" s="68"/>
      <c r="J150" s="68"/>
      <c r="K150" s="68" t="s">
        <v>32</v>
      </c>
      <c r="L150" s="160" t="str">
        <f t="shared" si="5"/>
        <v>ABS118-90-1320-A-mgn40--NL(Mo)</v>
      </c>
      <c r="M150" s="70"/>
      <c r="N150" s="70"/>
      <c r="O150" s="70"/>
      <c r="P150" s="70">
        <v>0.7</v>
      </c>
      <c r="Q150" s="70"/>
      <c r="R150" s="70">
        <v>0.68</v>
      </c>
      <c r="S150" s="70">
        <v>0.80500000000000005</v>
      </c>
      <c r="T150" s="70">
        <v>1.24</v>
      </c>
      <c r="U150" s="70"/>
      <c r="V150" s="70"/>
      <c r="W150" s="70"/>
    </row>
    <row r="151" spans="1:23" s="71" customFormat="1" x14ac:dyDescent="0.25">
      <c r="A151" s="68" t="s">
        <v>39</v>
      </c>
      <c r="B151" s="68" t="s">
        <v>100</v>
      </c>
      <c r="C151" s="68" t="s">
        <v>10</v>
      </c>
      <c r="D151" s="68">
        <v>90</v>
      </c>
      <c r="E151" s="68">
        <v>1050</v>
      </c>
      <c r="F151" s="69" t="s">
        <v>4</v>
      </c>
      <c r="G151" s="68" t="s">
        <v>25</v>
      </c>
      <c r="H151" s="68">
        <v>320</v>
      </c>
      <c r="I151" s="68"/>
      <c r="J151" s="68"/>
      <c r="K151" s="68" t="s">
        <v>32</v>
      </c>
      <c r="L151" s="160" t="str">
        <f t="shared" si="5"/>
        <v>ABS118-90-1050-A-mgn320--NL(Mo)</v>
      </c>
      <c r="M151" s="70"/>
      <c r="N151" s="70"/>
      <c r="O151" s="70"/>
      <c r="P151" s="70">
        <v>1.34</v>
      </c>
      <c r="Q151" s="70">
        <v>1.73</v>
      </c>
      <c r="R151" s="70"/>
      <c r="S151" s="70"/>
      <c r="T151" s="70"/>
      <c r="U151" s="70"/>
      <c r="V151" s="70"/>
      <c r="W151" s="70"/>
    </row>
    <row r="152" spans="1:23" s="71" customFormat="1" x14ac:dyDescent="0.25">
      <c r="A152" s="68" t="s">
        <v>23</v>
      </c>
      <c r="B152" s="68" t="s">
        <v>110</v>
      </c>
      <c r="C152" s="68" t="s">
        <v>10</v>
      </c>
      <c r="D152" s="68">
        <v>90</v>
      </c>
      <c r="E152" s="68">
        <v>10</v>
      </c>
      <c r="F152" s="69" t="s">
        <v>111</v>
      </c>
      <c r="G152" s="68"/>
      <c r="H152" s="68"/>
      <c r="I152" s="68"/>
      <c r="J152" s="68"/>
      <c r="K152" s="68" t="s">
        <v>32</v>
      </c>
      <c r="L152" s="160" t="str">
        <f t="shared" si="5"/>
        <v>ABS118-90-10-A(pH2.5)---NL(Mo)</v>
      </c>
      <c r="M152" s="70"/>
      <c r="N152" s="70"/>
      <c r="O152" s="70">
        <v>5.3</v>
      </c>
      <c r="P152" s="70">
        <v>8.3000000000000007</v>
      </c>
      <c r="Q152" s="70"/>
      <c r="R152" s="70"/>
      <c r="S152" s="70"/>
      <c r="T152" s="70"/>
      <c r="U152" s="70"/>
      <c r="V152" s="70"/>
      <c r="W152" s="70"/>
    </row>
    <row r="153" spans="1:23" s="71" customFormat="1" x14ac:dyDescent="0.25">
      <c r="A153" s="68" t="s">
        <v>23</v>
      </c>
      <c r="B153" s="68" t="s">
        <v>110</v>
      </c>
      <c r="C153" s="68" t="s">
        <v>10</v>
      </c>
      <c r="D153" s="68">
        <v>90</v>
      </c>
      <c r="E153" s="68">
        <v>10</v>
      </c>
      <c r="F153" s="69" t="s">
        <v>112</v>
      </c>
      <c r="G153" s="68"/>
      <c r="H153" s="68"/>
      <c r="I153" s="68"/>
      <c r="J153" s="68"/>
      <c r="K153" s="68" t="s">
        <v>32</v>
      </c>
      <c r="L153" s="160" t="str">
        <f t="shared" si="5"/>
        <v>ABS118-90-10-A(pH5.6)---NL(Mo)</v>
      </c>
      <c r="M153" s="70"/>
      <c r="N153" s="70"/>
      <c r="O153" s="70">
        <v>0.2</v>
      </c>
      <c r="P153" s="70">
        <v>0.7</v>
      </c>
      <c r="Q153" s="70"/>
      <c r="R153" s="70"/>
      <c r="S153" s="70"/>
      <c r="T153" s="70"/>
      <c r="U153" s="70"/>
      <c r="V153" s="70"/>
      <c r="W153" s="70"/>
    </row>
    <row r="154" spans="1:23" s="71" customFormat="1" x14ac:dyDescent="0.25">
      <c r="A154" s="68" t="s">
        <v>23</v>
      </c>
      <c r="B154" s="68" t="s">
        <v>110</v>
      </c>
      <c r="C154" s="68" t="s">
        <v>10</v>
      </c>
      <c r="D154" s="68">
        <v>90</v>
      </c>
      <c r="E154" s="68">
        <v>10</v>
      </c>
      <c r="F154" s="69" t="s">
        <v>113</v>
      </c>
      <c r="G154" s="68"/>
      <c r="H154" s="68"/>
      <c r="I154" s="68"/>
      <c r="J154" s="68"/>
      <c r="K154" s="68" t="s">
        <v>32</v>
      </c>
      <c r="L154" s="160" t="str">
        <f t="shared" si="5"/>
        <v>ABS118-90-10-A(pH6.1)---NL(Mo)</v>
      </c>
      <c r="M154" s="70"/>
      <c r="N154" s="70"/>
      <c r="O154" s="70">
        <v>0.45</v>
      </c>
      <c r="P154" s="70">
        <v>0.8</v>
      </c>
      <c r="Q154" s="70"/>
      <c r="R154" s="70"/>
      <c r="S154" s="70"/>
      <c r="T154" s="70"/>
      <c r="U154" s="70"/>
      <c r="V154" s="70"/>
      <c r="W154" s="70"/>
    </row>
    <row r="155" spans="1:23" s="71" customFormat="1" x14ac:dyDescent="0.25">
      <c r="A155" s="68" t="s">
        <v>23</v>
      </c>
      <c r="B155" s="68" t="s">
        <v>110</v>
      </c>
      <c r="C155" s="68" t="s">
        <v>10</v>
      </c>
      <c r="D155" s="68">
        <v>90</v>
      </c>
      <c r="E155" s="68">
        <v>10</v>
      </c>
      <c r="F155" s="69" t="s">
        <v>114</v>
      </c>
      <c r="G155" s="68"/>
      <c r="H155" s="68"/>
      <c r="I155" s="68"/>
      <c r="J155" s="68"/>
      <c r="K155" s="68" t="s">
        <v>32</v>
      </c>
      <c r="L155" s="160" t="str">
        <f t="shared" si="5"/>
        <v>ABS118-90-10-A(pH8.2)---NL(Mo)</v>
      </c>
      <c r="M155" s="70"/>
      <c r="N155" s="70"/>
      <c r="O155" s="70">
        <v>5.5</v>
      </c>
      <c r="P155" s="70">
        <v>8.1999999999999993</v>
      </c>
      <c r="Q155" s="70"/>
      <c r="R155" s="70"/>
      <c r="S155" s="70"/>
      <c r="T155" s="70"/>
      <c r="U155" s="70"/>
      <c r="V155" s="70"/>
      <c r="W155" s="70"/>
    </row>
    <row r="156" spans="1:23" s="71" customFormat="1" x14ac:dyDescent="0.25">
      <c r="A156" s="68" t="s">
        <v>23</v>
      </c>
      <c r="B156" s="68" t="s">
        <v>110</v>
      </c>
      <c r="C156" s="68" t="s">
        <v>10</v>
      </c>
      <c r="D156" s="68">
        <v>90</v>
      </c>
      <c r="E156" s="68">
        <v>10</v>
      </c>
      <c r="F156" s="69" t="s">
        <v>115</v>
      </c>
      <c r="G156" s="68"/>
      <c r="H156" s="68"/>
      <c r="I156" s="68"/>
      <c r="J156" s="68"/>
      <c r="K156" s="68" t="s">
        <v>32</v>
      </c>
      <c r="L156" s="160" t="str">
        <f t="shared" si="5"/>
        <v>ABS118-90-10-A(pH9 unbf.)---NL(Mo)</v>
      </c>
      <c r="M156" s="70"/>
      <c r="N156" s="70"/>
      <c r="O156" s="70">
        <v>8.3000000000000007</v>
      </c>
      <c r="P156" s="70">
        <v>8.4</v>
      </c>
      <c r="Q156" s="70"/>
      <c r="R156" s="70"/>
      <c r="S156" s="70"/>
      <c r="T156" s="70"/>
      <c r="U156" s="70"/>
      <c r="V156" s="70"/>
      <c r="W156" s="70"/>
    </row>
    <row r="157" spans="1:23" s="71" customFormat="1" x14ac:dyDescent="0.25">
      <c r="A157" s="68" t="s">
        <v>23</v>
      </c>
      <c r="B157" s="68" t="s">
        <v>27</v>
      </c>
      <c r="C157" s="68" t="s">
        <v>10</v>
      </c>
      <c r="D157" s="68">
        <v>90</v>
      </c>
      <c r="E157" s="68">
        <v>10</v>
      </c>
      <c r="F157" s="69" t="s">
        <v>4</v>
      </c>
      <c r="G157" s="68" t="s">
        <v>26</v>
      </c>
      <c r="H157" s="68">
        <v>40</v>
      </c>
      <c r="I157" s="68"/>
      <c r="J157" s="68"/>
      <c r="K157" s="68" t="s">
        <v>32</v>
      </c>
      <c r="L157" s="160" t="str">
        <f t="shared" si="5"/>
        <v>ABS118-90-10-A-feoh40--NL(Mo)</v>
      </c>
      <c r="M157" s="70">
        <v>0</v>
      </c>
      <c r="N157" s="70">
        <v>10</v>
      </c>
      <c r="O157" s="70">
        <v>0</v>
      </c>
      <c r="P157" s="70">
        <v>118</v>
      </c>
      <c r="Q157" s="70"/>
      <c r="R157" s="70">
        <v>182</v>
      </c>
      <c r="S157" s="70">
        <v>138</v>
      </c>
      <c r="T157" s="70"/>
      <c r="U157" s="70"/>
      <c r="V157" s="70">
        <v>393</v>
      </c>
      <c r="W157" s="70">
        <v>338</v>
      </c>
    </row>
    <row r="158" spans="1:23" s="71" customFormat="1" x14ac:dyDescent="0.25">
      <c r="A158" s="68" t="s">
        <v>59</v>
      </c>
      <c r="B158" s="68" t="s">
        <v>60</v>
      </c>
      <c r="C158" s="68" t="s">
        <v>10</v>
      </c>
      <c r="D158" s="68">
        <v>90</v>
      </c>
      <c r="E158" s="68">
        <v>10</v>
      </c>
      <c r="F158" s="69" t="s">
        <v>4</v>
      </c>
      <c r="G158" s="68"/>
      <c r="H158" s="68"/>
      <c r="I158" s="68"/>
      <c r="J158" s="68"/>
      <c r="K158" s="68" t="s">
        <v>32</v>
      </c>
      <c r="L158" s="160" t="str">
        <f t="shared" si="5"/>
        <v>ABS118-90-10-A---NL(Mo)</v>
      </c>
      <c r="M158" s="70"/>
      <c r="N158" s="70"/>
      <c r="O158" s="70"/>
      <c r="P158" s="70">
        <v>9.1999999999999993</v>
      </c>
      <c r="Q158" s="70"/>
      <c r="R158" s="70"/>
      <c r="S158" s="70"/>
      <c r="T158" s="70"/>
      <c r="U158" s="70"/>
      <c r="V158" s="70"/>
      <c r="W158" s="70"/>
    </row>
    <row r="159" spans="1:23" s="71" customFormat="1" x14ac:dyDescent="0.25">
      <c r="A159" s="68" t="s">
        <v>61</v>
      </c>
      <c r="B159" s="68" t="s">
        <v>62</v>
      </c>
      <c r="C159" s="68" t="s">
        <v>10</v>
      </c>
      <c r="D159" s="68">
        <v>90</v>
      </c>
      <c r="E159" s="68">
        <v>10</v>
      </c>
      <c r="F159" s="69" t="s">
        <v>4</v>
      </c>
      <c r="G159" s="68"/>
      <c r="H159" s="68"/>
      <c r="I159" s="68"/>
      <c r="J159" s="68"/>
      <c r="K159" s="68" t="s">
        <v>32</v>
      </c>
      <c r="L159" s="160" t="str">
        <f t="shared" si="5"/>
        <v>ABS118-90-10-A---NL(Mo)</v>
      </c>
      <c r="M159" s="70"/>
      <c r="N159" s="70"/>
      <c r="O159" s="70"/>
      <c r="P159" s="70">
        <v>9.8000000000000007</v>
      </c>
      <c r="Q159" s="70"/>
      <c r="R159" s="70"/>
      <c r="S159" s="70"/>
      <c r="T159" s="70"/>
      <c r="U159" s="70"/>
      <c r="V159" s="70"/>
      <c r="W159" s="70"/>
    </row>
    <row r="160" spans="1:23" s="71" customFormat="1" x14ac:dyDescent="0.25">
      <c r="A160" s="68" t="s">
        <v>39</v>
      </c>
      <c r="B160" s="68" t="s">
        <v>66</v>
      </c>
      <c r="C160" s="68" t="s">
        <v>10</v>
      </c>
      <c r="D160" s="68">
        <v>90</v>
      </c>
      <c r="E160" s="68">
        <v>10</v>
      </c>
      <c r="F160" s="69" t="s">
        <v>4</v>
      </c>
      <c r="G160" s="68"/>
      <c r="H160" s="68"/>
      <c r="I160" s="68"/>
      <c r="J160" s="68"/>
      <c r="K160" s="68" t="s">
        <v>32</v>
      </c>
      <c r="L160" s="160" t="str">
        <f t="shared" si="5"/>
        <v>ABS118-90-10-A---NL(Mo)</v>
      </c>
      <c r="M160" s="70"/>
      <c r="N160" s="70">
        <v>6.5</v>
      </c>
      <c r="O160" s="70"/>
      <c r="P160" s="70">
        <v>8.4</v>
      </c>
      <c r="Q160" s="70"/>
      <c r="R160" s="70">
        <v>8.6</v>
      </c>
      <c r="S160" s="70"/>
      <c r="T160" s="70"/>
      <c r="U160" s="70"/>
      <c r="V160" s="70"/>
      <c r="W160" s="70"/>
    </row>
    <row r="161" spans="1:23" s="71" customFormat="1" x14ac:dyDescent="0.25">
      <c r="A161" s="68" t="s">
        <v>39</v>
      </c>
      <c r="B161" s="68" t="s">
        <v>66</v>
      </c>
      <c r="C161" s="68" t="s">
        <v>10</v>
      </c>
      <c r="D161" s="68">
        <v>90</v>
      </c>
      <c r="E161" s="68">
        <v>50</v>
      </c>
      <c r="F161" s="69" t="s">
        <v>4</v>
      </c>
      <c r="G161" s="68"/>
      <c r="H161" s="68"/>
      <c r="I161" s="68"/>
      <c r="J161" s="68"/>
      <c r="K161" s="68" t="s">
        <v>32</v>
      </c>
      <c r="L161" s="160" t="str">
        <f t="shared" si="5"/>
        <v>ABS118-90-50-A---NL(Mo)</v>
      </c>
      <c r="M161" s="70"/>
      <c r="N161" s="70"/>
      <c r="O161" s="70"/>
      <c r="P161" s="70"/>
      <c r="Q161" s="70"/>
      <c r="R161" s="70">
        <v>11</v>
      </c>
      <c r="S161" s="70">
        <v>9.1999999999999993</v>
      </c>
      <c r="T161" s="70"/>
      <c r="U161" s="70"/>
      <c r="V161" s="70"/>
      <c r="W161" s="70"/>
    </row>
    <row r="162" spans="1:23" s="71" customFormat="1" x14ac:dyDescent="0.25">
      <c r="A162" s="68" t="s">
        <v>39</v>
      </c>
      <c r="B162" s="68" t="s">
        <v>66</v>
      </c>
      <c r="C162" s="68" t="s">
        <v>10</v>
      </c>
      <c r="D162" s="68">
        <v>90</v>
      </c>
      <c r="E162" s="68">
        <v>150</v>
      </c>
      <c r="F162" s="69" t="s">
        <v>4</v>
      </c>
      <c r="G162" s="68"/>
      <c r="H162" s="68"/>
      <c r="I162" s="68"/>
      <c r="J162" s="68"/>
      <c r="K162" s="68" t="s">
        <v>32</v>
      </c>
      <c r="L162" s="160" t="str">
        <f t="shared" si="5"/>
        <v>ABS118-90-150-A---NL(Mo)</v>
      </c>
      <c r="M162" s="70"/>
      <c r="N162" s="70"/>
      <c r="O162" s="70"/>
      <c r="P162" s="70">
        <v>1.47</v>
      </c>
      <c r="Q162" s="70"/>
      <c r="R162" s="70">
        <v>1.38</v>
      </c>
      <c r="S162" s="70">
        <v>1.5</v>
      </c>
      <c r="T162" s="70">
        <v>1.74</v>
      </c>
      <c r="U162" s="70"/>
      <c r="V162" s="70"/>
      <c r="W162" s="70"/>
    </row>
    <row r="163" spans="1:23" s="71" customFormat="1" x14ac:dyDescent="0.25">
      <c r="A163" s="68" t="s">
        <v>39</v>
      </c>
      <c r="B163" s="68" t="s">
        <v>65</v>
      </c>
      <c r="C163" s="68" t="s">
        <v>10</v>
      </c>
      <c r="D163" s="68">
        <v>90</v>
      </c>
      <c r="E163" s="68">
        <v>260</v>
      </c>
      <c r="F163" s="69" t="s">
        <v>4</v>
      </c>
      <c r="G163" s="68"/>
      <c r="H163" s="68"/>
      <c r="I163" s="68"/>
      <c r="J163" s="68"/>
      <c r="K163" s="68" t="s">
        <v>32</v>
      </c>
      <c r="L163" s="160" t="str">
        <f t="shared" si="5"/>
        <v>ABS118-90-260-A---NL(Mo)</v>
      </c>
      <c r="M163" s="70"/>
      <c r="N163" s="70"/>
      <c r="O163" s="70"/>
      <c r="P163" s="70"/>
      <c r="Q163" s="70"/>
      <c r="R163" s="70">
        <v>2.7</v>
      </c>
      <c r="S163" s="70">
        <v>2</v>
      </c>
      <c r="T163" s="70"/>
      <c r="U163" s="70"/>
      <c r="V163" s="70"/>
      <c r="W163" s="70"/>
    </row>
    <row r="164" spans="1:23" s="71" customFormat="1" x14ac:dyDescent="0.25">
      <c r="A164" s="68" t="s">
        <v>39</v>
      </c>
      <c r="B164" s="68" t="s">
        <v>65</v>
      </c>
      <c r="C164" s="68" t="s">
        <v>10</v>
      </c>
      <c r="D164" s="68">
        <v>90</v>
      </c>
      <c r="E164" s="68">
        <v>1100</v>
      </c>
      <c r="F164" s="69" t="s">
        <v>4</v>
      </c>
      <c r="G164" s="68"/>
      <c r="H164" s="68"/>
      <c r="I164" s="68"/>
      <c r="J164" s="68"/>
      <c r="K164" s="68" t="s">
        <v>32</v>
      </c>
      <c r="L164" s="160" t="str">
        <f t="shared" si="5"/>
        <v>ABS118-90-1100-A---NL(Mo)</v>
      </c>
      <c r="M164" s="70">
        <v>0</v>
      </c>
      <c r="N164" s="70">
        <v>0</v>
      </c>
      <c r="O164" s="70">
        <v>0</v>
      </c>
      <c r="P164" s="70">
        <v>0.42</v>
      </c>
      <c r="Q164" s="70"/>
      <c r="R164" s="70">
        <v>0.73</v>
      </c>
      <c r="S164" s="70">
        <v>0.54</v>
      </c>
      <c r="T164" s="70"/>
      <c r="U164" s="70"/>
      <c r="V164" s="70">
        <v>0.82</v>
      </c>
      <c r="W164" s="70">
        <v>0</v>
      </c>
    </row>
    <row r="165" spans="1:23" s="71" customFormat="1" x14ac:dyDescent="0.25">
      <c r="A165" s="68" t="s">
        <v>39</v>
      </c>
      <c r="B165" s="68" t="s">
        <v>16</v>
      </c>
      <c r="C165" s="68" t="s">
        <v>10</v>
      </c>
      <c r="D165" s="68">
        <v>70</v>
      </c>
      <c r="E165" s="68">
        <v>1100</v>
      </c>
      <c r="F165" s="69" t="s">
        <v>4</v>
      </c>
      <c r="G165" s="68"/>
      <c r="H165" s="68"/>
      <c r="I165" s="68"/>
      <c r="J165" s="68"/>
      <c r="K165" s="68" t="s">
        <v>32</v>
      </c>
      <c r="L165" s="160" t="str">
        <f t="shared" si="5"/>
        <v>ABS118-70-1100-A---NL(Mo)</v>
      </c>
      <c r="M165" s="70"/>
      <c r="N165" s="70"/>
      <c r="O165" s="70"/>
      <c r="P165" s="70">
        <v>0.83</v>
      </c>
      <c r="Q165" s="70"/>
      <c r="R165" s="70">
        <v>0.92</v>
      </c>
      <c r="S165" s="70">
        <v>0.89</v>
      </c>
      <c r="T165" s="70"/>
      <c r="U165" s="70"/>
      <c r="V165" s="70">
        <v>0.94</v>
      </c>
      <c r="W165" s="70"/>
    </row>
    <row r="166" spans="1:23" s="71" customFormat="1" x14ac:dyDescent="0.25">
      <c r="A166" s="68" t="s">
        <v>39</v>
      </c>
      <c r="B166" s="68" t="s">
        <v>16</v>
      </c>
      <c r="C166" s="68" t="s">
        <v>10</v>
      </c>
      <c r="D166" s="68">
        <v>50</v>
      </c>
      <c r="E166" s="68">
        <v>1100</v>
      </c>
      <c r="F166" s="69" t="s">
        <v>4</v>
      </c>
      <c r="G166" s="68"/>
      <c r="H166" s="68"/>
      <c r="I166" s="68"/>
      <c r="J166" s="68"/>
      <c r="K166" s="68" t="s">
        <v>32</v>
      </c>
      <c r="L166" s="160" t="str">
        <f t="shared" si="5"/>
        <v>ABS118-50-1100-A---NL(Mo)</v>
      </c>
      <c r="M166" s="70"/>
      <c r="N166" s="70"/>
      <c r="O166" s="70"/>
      <c r="P166" s="70">
        <v>0.27</v>
      </c>
      <c r="Q166" s="70"/>
      <c r="R166" s="70">
        <v>0.66</v>
      </c>
      <c r="S166" s="70">
        <v>0.76</v>
      </c>
      <c r="T166" s="70"/>
      <c r="U166" s="70"/>
      <c r="V166" s="70">
        <v>0.84</v>
      </c>
      <c r="W166" s="70"/>
    </row>
    <row r="167" spans="1:23" s="71" customFormat="1" x14ac:dyDescent="0.25">
      <c r="A167" s="68" t="s">
        <v>23</v>
      </c>
      <c r="B167" s="68" t="s">
        <v>109</v>
      </c>
      <c r="C167" s="68" t="s">
        <v>10</v>
      </c>
      <c r="D167" s="68">
        <v>40</v>
      </c>
      <c r="E167" s="68">
        <v>260</v>
      </c>
      <c r="F167" s="69" t="s">
        <v>4</v>
      </c>
      <c r="G167" s="68"/>
      <c r="H167" s="68"/>
      <c r="I167" s="68"/>
      <c r="J167" s="68"/>
      <c r="K167" s="68" t="s">
        <v>32</v>
      </c>
      <c r="L167" s="160" t="str">
        <f t="shared" si="5"/>
        <v>ABS118-40-260-A---NL(Mo)</v>
      </c>
      <c r="M167" s="70"/>
      <c r="N167" s="70">
        <v>0.03</v>
      </c>
      <c r="O167" s="70"/>
      <c r="P167" s="70">
        <v>0.04</v>
      </c>
      <c r="Q167" s="70"/>
      <c r="R167" s="70">
        <v>0.16</v>
      </c>
      <c r="S167" s="70">
        <v>0</v>
      </c>
      <c r="T167" s="70"/>
      <c r="U167" s="70"/>
      <c r="V167" s="70">
        <v>0.04</v>
      </c>
      <c r="W167" s="70"/>
    </row>
    <row r="168" spans="1:23" s="71" customFormat="1" x14ac:dyDescent="0.25">
      <c r="A168" s="68" t="s">
        <v>23</v>
      </c>
      <c r="B168" s="68" t="s">
        <v>109</v>
      </c>
      <c r="C168" s="68" t="s">
        <v>10</v>
      </c>
      <c r="D168" s="68">
        <v>70</v>
      </c>
      <c r="E168" s="68">
        <v>50</v>
      </c>
      <c r="F168" s="69" t="s">
        <v>4</v>
      </c>
      <c r="G168" s="68"/>
      <c r="H168" s="68"/>
      <c r="I168" s="68"/>
      <c r="J168" s="68"/>
      <c r="K168" s="68" t="s">
        <v>32</v>
      </c>
      <c r="L168" s="160" t="str">
        <f t="shared" si="5"/>
        <v>ABS118-70-50-A---NL(Mo)</v>
      </c>
      <c r="M168" s="70"/>
      <c r="N168" s="70">
        <v>1</v>
      </c>
      <c r="O168" s="70"/>
      <c r="P168" s="70">
        <v>1.5</v>
      </c>
      <c r="Q168" s="70"/>
      <c r="R168" s="70">
        <v>5.5</v>
      </c>
      <c r="S168" s="70">
        <v>9.5</v>
      </c>
      <c r="T168" s="70"/>
      <c r="U168" s="70"/>
      <c r="V168" s="70">
        <v>9.9</v>
      </c>
      <c r="W168" s="70"/>
    </row>
    <row r="169" spans="1:23" s="71" customFormat="1" x14ac:dyDescent="0.25">
      <c r="A169" s="68" t="s">
        <v>23</v>
      </c>
      <c r="B169" s="68" t="s">
        <v>109</v>
      </c>
      <c r="C169" s="68" t="s">
        <v>10</v>
      </c>
      <c r="D169" s="68">
        <v>90</v>
      </c>
      <c r="E169" s="68">
        <v>260</v>
      </c>
      <c r="F169" s="69" t="s">
        <v>4</v>
      </c>
      <c r="G169" s="68"/>
      <c r="H169" s="68"/>
      <c r="I169" s="68"/>
      <c r="J169" s="68"/>
      <c r="K169" s="68" t="s">
        <v>32</v>
      </c>
      <c r="L169" s="160" t="str">
        <f t="shared" si="5"/>
        <v>ABS118-90-260-A---NL(Mo)</v>
      </c>
      <c r="M169" s="70"/>
      <c r="N169" s="70">
        <v>0.49</v>
      </c>
      <c r="O169" s="70"/>
      <c r="P169" s="70">
        <v>2.4</v>
      </c>
      <c r="Q169" s="70"/>
      <c r="R169" s="70">
        <v>2.7</v>
      </c>
      <c r="S169" s="70">
        <v>2</v>
      </c>
      <c r="T169" s="70"/>
      <c r="U169" s="70"/>
      <c r="V169" s="70"/>
      <c r="W169" s="70"/>
    </row>
    <row r="170" spans="1:23" s="71" customFormat="1" x14ac:dyDescent="0.25">
      <c r="A170" s="68" t="s">
        <v>23</v>
      </c>
      <c r="B170" s="68" t="s">
        <v>109</v>
      </c>
      <c r="C170" s="68" t="s">
        <v>10</v>
      </c>
      <c r="D170" s="68">
        <v>90</v>
      </c>
      <c r="E170" s="68">
        <v>50</v>
      </c>
      <c r="F170" s="69" t="s">
        <v>4</v>
      </c>
      <c r="G170" s="68"/>
      <c r="H170" s="68"/>
      <c r="I170" s="68"/>
      <c r="J170" s="68"/>
      <c r="K170" s="68" t="s">
        <v>32</v>
      </c>
      <c r="L170" s="160" t="str">
        <f t="shared" si="5"/>
        <v>ABS118-90-50-A---NL(Mo)</v>
      </c>
      <c r="M170" s="70"/>
      <c r="N170" s="70">
        <v>2</v>
      </c>
      <c r="O170" s="70"/>
      <c r="P170" s="70">
        <v>3.2</v>
      </c>
      <c r="Q170" s="70"/>
      <c r="R170" s="70">
        <v>10.5</v>
      </c>
      <c r="S170" s="70">
        <v>9.1999999999999993</v>
      </c>
      <c r="T170" s="70"/>
      <c r="U170" s="70"/>
      <c r="V170" s="70"/>
      <c r="W170" s="70"/>
    </row>
    <row r="171" spans="1:23" s="71" customFormat="1" x14ac:dyDescent="0.25">
      <c r="A171" s="68" t="s">
        <v>23</v>
      </c>
      <c r="B171" s="68" t="s">
        <v>109</v>
      </c>
      <c r="C171" s="68" t="s">
        <v>10</v>
      </c>
      <c r="D171" s="68">
        <v>90</v>
      </c>
      <c r="E171" s="68">
        <v>10</v>
      </c>
      <c r="F171" s="69" t="s">
        <v>4</v>
      </c>
      <c r="G171" s="68"/>
      <c r="H171" s="68"/>
      <c r="I171" s="68"/>
      <c r="J171" s="68"/>
      <c r="K171" s="68" t="s">
        <v>32</v>
      </c>
      <c r="L171" s="160" t="str">
        <f t="shared" si="5"/>
        <v>ABS118-90-10-A---NL(Mo)</v>
      </c>
      <c r="M171" s="70"/>
      <c r="N171" s="70">
        <v>6.5</v>
      </c>
      <c r="O171" s="70"/>
      <c r="P171" s="70">
        <v>8.4</v>
      </c>
      <c r="Q171" s="70"/>
      <c r="R171" s="70">
        <v>8.6</v>
      </c>
      <c r="S171" s="70"/>
      <c r="T171" s="70"/>
      <c r="U171" s="70"/>
      <c r="V171" s="70"/>
      <c r="W171" s="70"/>
    </row>
    <row r="172" spans="1:23" s="71" customFormat="1" x14ac:dyDescent="0.25">
      <c r="A172" s="68" t="s">
        <v>23</v>
      </c>
      <c r="B172" s="68" t="s">
        <v>109</v>
      </c>
      <c r="C172" s="68" t="s">
        <v>10</v>
      </c>
      <c r="D172" s="68">
        <v>110</v>
      </c>
      <c r="E172" s="68">
        <v>10</v>
      </c>
      <c r="F172" s="69" t="s">
        <v>4</v>
      </c>
      <c r="G172" s="68"/>
      <c r="H172" s="68"/>
      <c r="I172" s="68"/>
      <c r="J172" s="68"/>
      <c r="K172" s="68" t="s">
        <v>32</v>
      </c>
      <c r="L172" s="160" t="str">
        <f t="shared" si="5"/>
        <v>ABS118-110-10-A---NL(Mo)</v>
      </c>
      <c r="M172" s="70">
        <v>7.2</v>
      </c>
      <c r="N172" s="70">
        <v>9.1</v>
      </c>
      <c r="O172" s="70"/>
      <c r="P172" s="70">
        <v>16</v>
      </c>
      <c r="Q172" s="70"/>
      <c r="R172" s="70">
        <v>20</v>
      </c>
      <c r="S172" s="70">
        <v>18</v>
      </c>
      <c r="T172" s="70"/>
      <c r="U172" s="70"/>
      <c r="V172" s="70">
        <v>21</v>
      </c>
      <c r="W172" s="70"/>
    </row>
    <row r="173" spans="1:23" s="71" customFormat="1" x14ac:dyDescent="0.25">
      <c r="A173" s="68" t="s">
        <v>23</v>
      </c>
      <c r="B173" s="68" t="s">
        <v>119</v>
      </c>
      <c r="C173" s="68" t="s">
        <v>9</v>
      </c>
      <c r="D173" s="68">
        <v>90</v>
      </c>
      <c r="E173" s="68">
        <v>10</v>
      </c>
      <c r="F173" s="69" t="s">
        <v>4</v>
      </c>
      <c r="G173" s="68"/>
      <c r="H173" s="68"/>
      <c r="I173" s="68" t="s">
        <v>102</v>
      </c>
      <c r="J173" s="68">
        <v>2000</v>
      </c>
      <c r="K173" s="68" t="s">
        <v>32</v>
      </c>
      <c r="L173" s="160" t="str">
        <f t="shared" si="5"/>
        <v>JSSA-90-10-A--ben2000-NL(Mo)</v>
      </c>
      <c r="M173" s="70"/>
      <c r="N173" s="70"/>
      <c r="O173" s="70"/>
      <c r="P173" s="70"/>
      <c r="Q173" s="70"/>
      <c r="R173" s="70"/>
      <c r="S173" s="70"/>
      <c r="T173" s="70"/>
      <c r="U173" s="70"/>
      <c r="V173" s="70"/>
      <c r="W173" s="70"/>
    </row>
    <row r="174" spans="1:23" s="71" customFormat="1" x14ac:dyDescent="0.25">
      <c r="A174" s="68" t="s">
        <v>23</v>
      </c>
      <c r="B174" s="68" t="s">
        <v>120</v>
      </c>
      <c r="C174" s="68" t="s">
        <v>9</v>
      </c>
      <c r="D174" s="68">
        <v>90</v>
      </c>
      <c r="E174" s="68">
        <v>10</v>
      </c>
      <c r="F174" s="69" t="s">
        <v>121</v>
      </c>
      <c r="G174" s="68"/>
      <c r="H174" s="68"/>
      <c r="I174" s="68" t="s">
        <v>102</v>
      </c>
      <c r="J174" s="68">
        <v>133</v>
      </c>
      <c r="K174" s="68" t="s">
        <v>32</v>
      </c>
      <c r="L174" s="160" t="str">
        <f t="shared" si="5"/>
        <v>JSSA-90-10-D--ben133-NL(Mo)</v>
      </c>
      <c r="M174" s="70"/>
      <c r="N174" s="70">
        <v>12</v>
      </c>
      <c r="O174" s="70"/>
      <c r="P174" s="70">
        <v>40</v>
      </c>
      <c r="Q174" s="70"/>
      <c r="R174" s="70">
        <v>61</v>
      </c>
      <c r="S174" s="70">
        <v>150</v>
      </c>
      <c r="T174" s="70"/>
      <c r="U174" s="70"/>
      <c r="V174" s="70"/>
      <c r="W174" s="70"/>
    </row>
    <row r="175" spans="1:23" s="71" customFormat="1" x14ac:dyDescent="0.25">
      <c r="A175" s="68" t="s">
        <v>39</v>
      </c>
      <c r="B175" s="68" t="s">
        <v>101</v>
      </c>
      <c r="C175" s="68" t="s">
        <v>9</v>
      </c>
      <c r="D175" s="68">
        <v>90</v>
      </c>
      <c r="E175" s="68">
        <v>10</v>
      </c>
      <c r="F175" s="69" t="s">
        <v>4</v>
      </c>
      <c r="G175" s="68" t="s">
        <v>25</v>
      </c>
      <c r="H175" s="68">
        <v>33</v>
      </c>
      <c r="I175" s="68" t="s">
        <v>102</v>
      </c>
      <c r="J175" s="68">
        <v>133</v>
      </c>
      <c r="K175" s="68" t="s">
        <v>32</v>
      </c>
      <c r="L175" s="160" t="str">
        <f t="shared" si="5"/>
        <v>JSSA-90-10-A-mgn33-ben133-NL(Mo)</v>
      </c>
      <c r="M175" s="70"/>
      <c r="N175" s="70">
        <v>3</v>
      </c>
      <c r="O175" s="70"/>
      <c r="P175" s="70">
        <v>17</v>
      </c>
      <c r="Q175" s="70"/>
      <c r="R175" s="70">
        <v>26</v>
      </c>
      <c r="S175" s="70">
        <v>141</v>
      </c>
      <c r="T175" s="70"/>
      <c r="U175" s="70"/>
      <c r="V175" s="70"/>
      <c r="W175" s="70"/>
    </row>
    <row r="176" spans="1:23" s="71" customFormat="1" x14ac:dyDescent="0.25">
      <c r="A176" s="68" t="s">
        <v>39</v>
      </c>
      <c r="B176" s="68" t="s">
        <v>101</v>
      </c>
      <c r="C176" s="68" t="s">
        <v>9</v>
      </c>
      <c r="D176" s="68">
        <v>90</v>
      </c>
      <c r="E176" s="68">
        <v>1100</v>
      </c>
      <c r="F176" s="69" t="s">
        <v>4</v>
      </c>
      <c r="G176" s="68" t="s">
        <v>25</v>
      </c>
      <c r="H176" s="68">
        <v>33</v>
      </c>
      <c r="I176" s="68" t="s">
        <v>102</v>
      </c>
      <c r="J176" s="68">
        <v>133</v>
      </c>
      <c r="K176" s="68" t="s">
        <v>32</v>
      </c>
      <c r="L176" s="160" t="str">
        <f t="shared" si="5"/>
        <v>JSSA-90-1100-A-mgn33-ben133-NL(Mo)</v>
      </c>
      <c r="M176" s="70"/>
      <c r="N176" s="70"/>
      <c r="O176" s="70"/>
      <c r="P176" s="70"/>
      <c r="Q176" s="70"/>
      <c r="R176" s="70">
        <v>4.57</v>
      </c>
      <c r="S176" s="70">
        <v>5.05</v>
      </c>
      <c r="T176" s="70"/>
      <c r="U176" s="70"/>
      <c r="V176" s="70">
        <v>6.62</v>
      </c>
      <c r="W176" s="70"/>
    </row>
    <row r="177" spans="1:23" s="71" customFormat="1" x14ac:dyDescent="0.25">
      <c r="A177" s="68" t="s">
        <v>23</v>
      </c>
      <c r="B177" s="68" t="s">
        <v>24</v>
      </c>
      <c r="C177" s="68" t="s">
        <v>9</v>
      </c>
      <c r="D177" s="68">
        <v>90</v>
      </c>
      <c r="E177" s="68">
        <v>10</v>
      </c>
      <c r="F177" s="69" t="s">
        <v>4</v>
      </c>
      <c r="G177" s="68" t="s">
        <v>25</v>
      </c>
      <c r="H177" s="68">
        <v>40</v>
      </c>
      <c r="I177" s="68"/>
      <c r="J177" s="68"/>
      <c r="K177" s="68" t="s">
        <v>32</v>
      </c>
      <c r="L177" s="160" t="str">
        <f t="shared" si="5"/>
        <v>JSSA-90-10-A-mgn40--NL(Mo)</v>
      </c>
      <c r="M177" s="70">
        <v>0</v>
      </c>
      <c r="N177" s="70">
        <v>6</v>
      </c>
      <c r="O177" s="70">
        <v>0</v>
      </c>
      <c r="P177" s="70">
        <v>11</v>
      </c>
      <c r="Q177" s="70"/>
      <c r="R177" s="70">
        <v>47</v>
      </c>
      <c r="S177" s="70">
        <v>98</v>
      </c>
      <c r="T177" s="70"/>
      <c r="U177" s="70"/>
      <c r="V177" s="70">
        <v>0</v>
      </c>
      <c r="W177" s="70">
        <v>0</v>
      </c>
    </row>
    <row r="178" spans="1:23" s="71" customFormat="1" x14ac:dyDescent="0.25">
      <c r="A178" s="68" t="s">
        <v>56</v>
      </c>
      <c r="B178" s="68" t="s">
        <v>57</v>
      </c>
      <c r="C178" s="68" t="s">
        <v>9</v>
      </c>
      <c r="D178" s="68">
        <v>90</v>
      </c>
      <c r="E178" s="68">
        <v>10</v>
      </c>
      <c r="F178" s="69" t="s">
        <v>4</v>
      </c>
      <c r="G178" s="68"/>
      <c r="H178" s="68"/>
      <c r="I178" s="68"/>
      <c r="J178" s="68"/>
      <c r="K178" s="68" t="s">
        <v>32</v>
      </c>
      <c r="L178" s="160" t="str">
        <f t="shared" si="5"/>
        <v>JSSA-90-10-A---NL(Mo)</v>
      </c>
      <c r="M178" s="70">
        <v>1.5</v>
      </c>
      <c r="N178" s="70">
        <v>4.0999999999999996</v>
      </c>
      <c r="O178" s="70">
        <v>9.6</v>
      </c>
      <c r="P178" s="70">
        <v>11</v>
      </c>
      <c r="Q178" s="70"/>
      <c r="R178" s="70">
        <v>15</v>
      </c>
      <c r="S178" s="70">
        <v>23</v>
      </c>
      <c r="T178" s="70"/>
      <c r="U178" s="70"/>
      <c r="V178" s="70">
        <v>38</v>
      </c>
      <c r="W178" s="70"/>
    </row>
    <row r="179" spans="1:23" s="71" customFormat="1" x14ac:dyDescent="0.25">
      <c r="A179" s="68" t="s">
        <v>54</v>
      </c>
      <c r="B179" s="68" t="s">
        <v>55</v>
      </c>
      <c r="C179" s="68" t="s">
        <v>9</v>
      </c>
      <c r="D179" s="68">
        <v>90</v>
      </c>
      <c r="E179" s="68">
        <v>10</v>
      </c>
      <c r="F179" s="69" t="s">
        <v>58</v>
      </c>
      <c r="G179" s="68"/>
      <c r="H179" s="68"/>
      <c r="I179" s="68"/>
      <c r="J179" s="68"/>
      <c r="K179" s="68" t="s">
        <v>32</v>
      </c>
      <c r="L179" s="160" t="str">
        <f t="shared" si="5"/>
        <v>JSSA-90-10-C---NL(Mo)</v>
      </c>
      <c r="M179" s="70">
        <v>1.3</v>
      </c>
      <c r="N179" s="70">
        <v>3.5</v>
      </c>
      <c r="O179" s="70">
        <v>7.4</v>
      </c>
      <c r="P179" s="70">
        <v>14</v>
      </c>
      <c r="Q179" s="70"/>
      <c r="R179" s="70">
        <v>23</v>
      </c>
      <c r="S179" s="70">
        <v>34</v>
      </c>
      <c r="T179" s="70"/>
      <c r="U179" s="70"/>
      <c r="V179" s="70"/>
      <c r="W179" s="70"/>
    </row>
    <row r="180" spans="1:23" s="71" customFormat="1" x14ac:dyDescent="0.25">
      <c r="A180" s="68" t="s">
        <v>39</v>
      </c>
      <c r="B180" s="68" t="s">
        <v>15</v>
      </c>
      <c r="C180" s="68" t="s">
        <v>9</v>
      </c>
      <c r="D180" s="68">
        <v>90</v>
      </c>
      <c r="E180" s="68">
        <v>1100</v>
      </c>
      <c r="F180" s="69" t="s">
        <v>4</v>
      </c>
      <c r="G180" s="68"/>
      <c r="H180" s="68"/>
      <c r="I180" s="68"/>
      <c r="J180" s="68"/>
      <c r="K180" s="68" t="s">
        <v>32</v>
      </c>
      <c r="L180" s="160" t="str">
        <f t="shared" si="5"/>
        <v>JSSA-90-1100-A---NL(Mo)</v>
      </c>
      <c r="M180" s="70">
        <v>0</v>
      </c>
      <c r="N180" s="70">
        <v>0</v>
      </c>
      <c r="O180" s="70">
        <v>0</v>
      </c>
      <c r="P180" s="70">
        <v>0</v>
      </c>
      <c r="Q180" s="70"/>
      <c r="R180" s="70">
        <v>1.56</v>
      </c>
      <c r="S180" s="70">
        <v>1.86</v>
      </c>
      <c r="T180" s="70"/>
      <c r="U180" s="70"/>
      <c r="V180" s="70">
        <v>1.67</v>
      </c>
      <c r="W180" s="70">
        <v>0</v>
      </c>
    </row>
    <row r="181" spans="1:23" s="71" customFormat="1" x14ac:dyDescent="0.25">
      <c r="A181" s="68" t="s">
        <v>39</v>
      </c>
      <c r="B181" s="68" t="s">
        <v>15</v>
      </c>
      <c r="C181" s="68" t="s">
        <v>9</v>
      </c>
      <c r="D181" s="68">
        <v>90</v>
      </c>
      <c r="E181" s="68">
        <v>4000</v>
      </c>
      <c r="F181" s="69" t="s">
        <v>4</v>
      </c>
      <c r="G181" s="68"/>
      <c r="H181" s="68"/>
      <c r="I181" s="68"/>
      <c r="J181" s="68"/>
      <c r="K181" s="68" t="s">
        <v>32</v>
      </c>
      <c r="L181" s="160" t="str">
        <f t="shared" si="5"/>
        <v>JSSA-90-4000-A---NL(Mo)</v>
      </c>
      <c r="M181" s="70"/>
      <c r="N181" s="70"/>
      <c r="O181" s="70"/>
      <c r="P181" s="70"/>
      <c r="Q181" s="70"/>
      <c r="R181" s="70"/>
      <c r="S181" s="70"/>
      <c r="T181" s="70"/>
      <c r="U181" s="70"/>
      <c r="V181" s="70"/>
      <c r="W181" s="70"/>
    </row>
    <row r="182" spans="1:23" s="71" customFormat="1" x14ac:dyDescent="0.25">
      <c r="A182" s="68" t="s">
        <v>23</v>
      </c>
      <c r="B182" s="68" t="s">
        <v>27</v>
      </c>
      <c r="C182" s="68" t="s">
        <v>2</v>
      </c>
      <c r="D182" s="68">
        <v>90</v>
      </c>
      <c r="E182" s="68">
        <v>10</v>
      </c>
      <c r="F182" s="69" t="s">
        <v>4</v>
      </c>
      <c r="G182" s="68" t="s">
        <v>25</v>
      </c>
      <c r="H182" s="68">
        <v>40</v>
      </c>
      <c r="I182" s="68"/>
      <c r="J182" s="68"/>
      <c r="K182" s="68" t="s">
        <v>32</v>
      </c>
      <c r="L182" s="160" t="str">
        <f t="shared" si="5"/>
        <v>SON68-90-10-A-mgn40--NL(Mo)</v>
      </c>
      <c r="M182" s="70">
        <v>0</v>
      </c>
      <c r="N182" s="70">
        <v>1</v>
      </c>
      <c r="O182" s="70">
        <v>0</v>
      </c>
      <c r="P182" s="70">
        <v>22</v>
      </c>
      <c r="Q182" s="70"/>
      <c r="R182" s="70">
        <v>70</v>
      </c>
      <c r="S182" s="70">
        <v>39</v>
      </c>
      <c r="T182" s="70"/>
      <c r="U182" s="70"/>
      <c r="V182" s="70">
        <v>47</v>
      </c>
      <c r="W182" s="70">
        <v>37</v>
      </c>
    </row>
    <row r="183" spans="1:23" s="71" customFormat="1" x14ac:dyDescent="0.25">
      <c r="A183" s="68" t="s">
        <v>17</v>
      </c>
      <c r="B183" s="68" t="s">
        <v>18</v>
      </c>
      <c r="C183" s="68" t="s">
        <v>2</v>
      </c>
      <c r="D183" s="68">
        <v>90</v>
      </c>
      <c r="E183" s="68">
        <v>1200</v>
      </c>
      <c r="F183" s="69" t="s">
        <v>4</v>
      </c>
      <c r="G183" s="68"/>
      <c r="H183" s="68"/>
      <c r="I183" s="68"/>
      <c r="J183" s="68"/>
      <c r="K183" s="68" t="s">
        <v>32</v>
      </c>
      <c r="L183" s="160" t="str">
        <f t="shared" si="5"/>
        <v>SON68-90-1200-A---NL(Mo)</v>
      </c>
      <c r="M183" s="70">
        <v>0</v>
      </c>
      <c r="N183" s="70"/>
      <c r="O183" s="70"/>
      <c r="P183" s="70"/>
      <c r="Q183" s="70"/>
      <c r="R183" s="70"/>
      <c r="S183" s="70"/>
      <c r="T183" s="70"/>
      <c r="U183" s="70"/>
      <c r="V183" s="70"/>
      <c r="W183" s="70"/>
    </row>
    <row r="184" spans="1:23" s="71" customFormat="1" x14ac:dyDescent="0.25">
      <c r="A184" s="68" t="s">
        <v>17</v>
      </c>
      <c r="B184" s="68" t="s">
        <v>19</v>
      </c>
      <c r="C184" s="68" t="s">
        <v>2</v>
      </c>
      <c r="D184" s="68">
        <v>90</v>
      </c>
      <c r="E184" s="68">
        <v>1200</v>
      </c>
      <c r="F184" s="69" t="s">
        <v>4</v>
      </c>
      <c r="G184" s="68"/>
      <c r="H184" s="68"/>
      <c r="I184" s="68"/>
      <c r="J184" s="68"/>
      <c r="K184" s="68" t="s">
        <v>32</v>
      </c>
      <c r="L184" s="160" t="str">
        <f t="shared" si="5"/>
        <v>SON68-90-1200-A---NL(Mo)</v>
      </c>
      <c r="M184" s="70">
        <v>0</v>
      </c>
      <c r="N184" s="70"/>
      <c r="O184" s="70"/>
      <c r="P184" s="70"/>
      <c r="Q184" s="70"/>
      <c r="R184" s="70"/>
      <c r="S184" s="70"/>
      <c r="T184" s="70"/>
      <c r="U184" s="70"/>
      <c r="V184" s="70"/>
      <c r="W184" s="70"/>
    </row>
    <row r="185" spans="1:23" s="71" customFormat="1" x14ac:dyDescent="0.25">
      <c r="A185" s="68" t="s">
        <v>17</v>
      </c>
      <c r="B185" s="68" t="s">
        <v>20</v>
      </c>
      <c r="C185" s="68" t="s">
        <v>2</v>
      </c>
      <c r="D185" s="68">
        <v>90</v>
      </c>
      <c r="E185" s="68">
        <v>1200</v>
      </c>
      <c r="F185" s="69" t="s">
        <v>4</v>
      </c>
      <c r="G185" s="68"/>
      <c r="H185" s="68"/>
      <c r="I185" s="68"/>
      <c r="J185" s="68"/>
      <c r="K185" s="68" t="s">
        <v>32</v>
      </c>
      <c r="L185" s="160" t="str">
        <f t="shared" si="5"/>
        <v>SON68-90-1200-A---NL(Mo)</v>
      </c>
      <c r="M185" s="70">
        <v>0</v>
      </c>
      <c r="N185" s="70"/>
      <c r="O185" s="70"/>
      <c r="P185" s="70"/>
      <c r="Q185" s="70"/>
      <c r="R185" s="70"/>
      <c r="S185" s="70"/>
      <c r="T185" s="70"/>
      <c r="U185" s="70"/>
      <c r="V185" s="70"/>
      <c r="W185" s="70"/>
    </row>
    <row r="186" spans="1:23" s="71" customFormat="1" x14ac:dyDescent="0.25">
      <c r="A186" s="68" t="s">
        <v>17</v>
      </c>
      <c r="B186" s="68" t="s">
        <v>21</v>
      </c>
      <c r="C186" s="68" t="s">
        <v>2</v>
      </c>
      <c r="D186" s="68">
        <v>90</v>
      </c>
      <c r="E186" s="68">
        <v>1200</v>
      </c>
      <c r="F186" s="69" t="s">
        <v>4</v>
      </c>
      <c r="G186" s="68"/>
      <c r="H186" s="68"/>
      <c r="I186" s="68"/>
      <c r="J186" s="68"/>
      <c r="K186" s="68" t="s">
        <v>32</v>
      </c>
      <c r="L186" s="160" t="str">
        <f t="shared" si="5"/>
        <v>SON68-90-1200-A---NL(Mo)</v>
      </c>
      <c r="M186" s="70">
        <v>0</v>
      </c>
      <c r="N186" s="70"/>
      <c r="O186" s="70"/>
      <c r="P186" s="70"/>
      <c r="Q186" s="70"/>
      <c r="R186" s="70"/>
      <c r="S186" s="70"/>
      <c r="T186" s="70"/>
      <c r="U186" s="70"/>
      <c r="V186" s="70"/>
      <c r="W186" s="70"/>
    </row>
    <row r="187" spans="1:23" s="71" customFormat="1" x14ac:dyDescent="0.25">
      <c r="A187" s="68" t="s">
        <v>17</v>
      </c>
      <c r="B187" s="68" t="s">
        <v>22</v>
      </c>
      <c r="C187" s="68" t="s">
        <v>2</v>
      </c>
      <c r="D187" s="68">
        <v>90</v>
      </c>
      <c r="E187" s="68">
        <v>1200</v>
      </c>
      <c r="F187" s="69" t="s">
        <v>4</v>
      </c>
      <c r="G187" s="68"/>
      <c r="H187" s="68"/>
      <c r="I187" s="68"/>
      <c r="J187" s="68"/>
      <c r="K187" s="68" t="s">
        <v>32</v>
      </c>
      <c r="L187" s="160" t="str">
        <f t="shared" si="5"/>
        <v>SON68-90-1200-A---NL(Mo)</v>
      </c>
      <c r="M187" s="70">
        <v>0</v>
      </c>
      <c r="N187" s="70"/>
      <c r="O187" s="70"/>
      <c r="P187" s="70"/>
      <c r="Q187" s="70"/>
      <c r="R187" s="70"/>
      <c r="S187" s="70"/>
      <c r="T187" s="70"/>
      <c r="U187" s="70"/>
      <c r="V187" s="70"/>
      <c r="W187" s="70"/>
    </row>
    <row r="188" spans="1:23" s="71" customFormat="1" x14ac:dyDescent="0.25">
      <c r="A188" s="68" t="s">
        <v>23</v>
      </c>
      <c r="B188" s="68" t="s">
        <v>29</v>
      </c>
      <c r="C188" s="68" t="s">
        <v>2</v>
      </c>
      <c r="D188" s="68">
        <v>90</v>
      </c>
      <c r="E188" s="68">
        <v>10</v>
      </c>
      <c r="F188" s="69" t="s">
        <v>40</v>
      </c>
      <c r="G188" s="68" t="s">
        <v>25</v>
      </c>
      <c r="H188" s="68">
        <v>40</v>
      </c>
      <c r="I188" s="68"/>
      <c r="J188" s="68"/>
      <c r="K188" s="68" t="s">
        <v>32</v>
      </c>
      <c r="L188" s="160" t="str">
        <f t="shared" si="5"/>
        <v>SON68-90-10-A(pH9)-mgn40--NL(Mo)</v>
      </c>
      <c r="M188" s="70">
        <v>0</v>
      </c>
      <c r="N188" s="70"/>
      <c r="O188" s="70"/>
      <c r="P188" s="70"/>
      <c r="Q188" s="70"/>
      <c r="R188" s="70"/>
      <c r="S188" s="70"/>
      <c r="T188" s="70"/>
      <c r="U188" s="70"/>
      <c r="V188" s="70"/>
      <c r="W188" s="70">
        <v>0</v>
      </c>
    </row>
    <row r="189" spans="1:23" s="71" customFormat="1" x14ac:dyDescent="0.25">
      <c r="A189" s="68" t="s">
        <v>23</v>
      </c>
      <c r="B189" s="68" t="s">
        <v>29</v>
      </c>
      <c r="C189" s="68" t="s">
        <v>2</v>
      </c>
      <c r="D189" s="68">
        <v>90</v>
      </c>
      <c r="E189" s="68">
        <v>10</v>
      </c>
      <c r="F189" s="69" t="s">
        <v>40</v>
      </c>
      <c r="G189" s="68" t="s">
        <v>25</v>
      </c>
      <c r="H189" s="68">
        <v>4</v>
      </c>
      <c r="I189" s="68"/>
      <c r="J189" s="68"/>
      <c r="K189" s="68" t="s">
        <v>32</v>
      </c>
      <c r="L189" s="160" t="str">
        <f t="shared" ref="L189:L252" si="6">CONCATENATE(C189,"-",D189,"-",E189,"-",F189,"-",G189,H189,"-",I189,J189,"-",K189)</f>
        <v>SON68-90-10-A(pH9)-mgn4--NL(Mo)</v>
      </c>
      <c r="M189" s="70">
        <v>0</v>
      </c>
      <c r="N189" s="70"/>
      <c r="O189" s="70"/>
      <c r="P189" s="70"/>
      <c r="Q189" s="70"/>
      <c r="R189" s="70"/>
      <c r="S189" s="70"/>
      <c r="T189" s="70"/>
      <c r="U189" s="70"/>
      <c r="V189" s="70"/>
      <c r="W189" s="70">
        <v>0</v>
      </c>
    </row>
    <row r="190" spans="1:23" s="71" customFormat="1" x14ac:dyDescent="0.25">
      <c r="A190" s="68" t="s">
        <v>23</v>
      </c>
      <c r="B190" s="68" t="s">
        <v>29</v>
      </c>
      <c r="C190" s="68" t="s">
        <v>2</v>
      </c>
      <c r="D190" s="68">
        <v>90</v>
      </c>
      <c r="E190" s="68">
        <v>10</v>
      </c>
      <c r="F190" s="69" t="s">
        <v>40</v>
      </c>
      <c r="G190" s="68" t="s">
        <v>26</v>
      </c>
      <c r="H190" s="68">
        <v>40</v>
      </c>
      <c r="I190" s="68"/>
      <c r="J190" s="68"/>
      <c r="K190" s="68" t="s">
        <v>32</v>
      </c>
      <c r="L190" s="160" t="str">
        <f t="shared" si="6"/>
        <v>SON68-90-10-A(pH9)-feoh40--NL(Mo)</v>
      </c>
      <c r="M190" s="70">
        <v>0</v>
      </c>
      <c r="N190" s="70"/>
      <c r="O190" s="70"/>
      <c r="P190" s="70"/>
      <c r="Q190" s="70"/>
      <c r="R190" s="70"/>
      <c r="S190" s="70"/>
      <c r="T190" s="70"/>
      <c r="U190" s="70"/>
      <c r="V190" s="70"/>
      <c r="W190" s="70">
        <v>0</v>
      </c>
    </row>
    <row r="191" spans="1:23" s="71" customFormat="1" x14ac:dyDescent="0.25">
      <c r="A191" s="68" t="s">
        <v>23</v>
      </c>
      <c r="B191" s="68" t="s">
        <v>29</v>
      </c>
      <c r="C191" s="68" t="s">
        <v>2</v>
      </c>
      <c r="D191" s="68">
        <v>90</v>
      </c>
      <c r="E191" s="68">
        <v>10</v>
      </c>
      <c r="F191" s="69" t="s">
        <v>40</v>
      </c>
      <c r="G191" s="68" t="s">
        <v>26</v>
      </c>
      <c r="H191" s="68">
        <v>4</v>
      </c>
      <c r="I191" s="68"/>
      <c r="J191" s="68"/>
      <c r="K191" s="68" t="s">
        <v>32</v>
      </c>
      <c r="L191" s="160" t="str">
        <f t="shared" si="6"/>
        <v>SON68-90-10-A(pH9)-feoh4--NL(Mo)</v>
      </c>
      <c r="M191" s="70">
        <v>0</v>
      </c>
      <c r="N191" s="70"/>
      <c r="O191" s="70"/>
      <c r="P191" s="70"/>
      <c r="Q191" s="70"/>
      <c r="R191" s="70"/>
      <c r="S191" s="70"/>
      <c r="T191" s="70"/>
      <c r="U191" s="70"/>
      <c r="V191" s="70"/>
      <c r="W191" s="70">
        <v>0</v>
      </c>
    </row>
    <row r="192" spans="1:23" s="71" customFormat="1" x14ac:dyDescent="0.25">
      <c r="A192" s="68" t="s">
        <v>39</v>
      </c>
      <c r="B192" s="68" t="s">
        <v>106</v>
      </c>
      <c r="C192" s="68" t="s">
        <v>73</v>
      </c>
      <c r="D192" s="68">
        <v>110</v>
      </c>
      <c r="E192" s="68">
        <v>10</v>
      </c>
      <c r="F192" s="69" t="s">
        <v>4</v>
      </c>
      <c r="G192" s="68"/>
      <c r="H192" s="68"/>
      <c r="I192" s="68"/>
      <c r="J192" s="68"/>
      <c r="K192" s="68" t="s">
        <v>32</v>
      </c>
      <c r="L192" s="160" t="str">
        <f t="shared" si="6"/>
        <v>MW-110-10-A---NL(Mo)</v>
      </c>
      <c r="M192" s="70"/>
      <c r="N192" s="70">
        <v>18.350000000000001</v>
      </c>
      <c r="O192" s="70"/>
      <c r="P192" s="70">
        <v>33.049999999999997</v>
      </c>
      <c r="Q192" s="70"/>
      <c r="R192" s="70"/>
      <c r="S192" s="70"/>
      <c r="T192" s="70"/>
      <c r="U192" s="70"/>
      <c r="V192" s="70"/>
      <c r="W192" s="70"/>
    </row>
    <row r="193" spans="1:23" s="71" customFormat="1" x14ac:dyDescent="0.25">
      <c r="A193" s="68" t="s">
        <v>39</v>
      </c>
      <c r="B193" s="68" t="s">
        <v>106</v>
      </c>
      <c r="C193" s="68" t="s">
        <v>73</v>
      </c>
      <c r="D193" s="68">
        <v>110</v>
      </c>
      <c r="E193" s="68">
        <v>10</v>
      </c>
      <c r="F193" s="69" t="s">
        <v>4</v>
      </c>
      <c r="G193" s="68"/>
      <c r="H193" s="68"/>
      <c r="I193" s="68"/>
      <c r="J193" s="68"/>
      <c r="K193" s="68" t="s">
        <v>32</v>
      </c>
      <c r="L193" s="160" t="str">
        <f t="shared" si="6"/>
        <v>MW-110-10-A---NL(Mo)</v>
      </c>
      <c r="M193" s="70"/>
      <c r="N193" s="70">
        <v>28.435000000000002</v>
      </c>
      <c r="O193" s="70"/>
      <c r="P193" s="70">
        <v>39.475000000000001</v>
      </c>
      <c r="Q193" s="70"/>
      <c r="R193" s="70"/>
      <c r="S193" s="70"/>
      <c r="T193" s="70"/>
      <c r="U193" s="70"/>
      <c r="V193" s="70"/>
      <c r="W193" s="70"/>
    </row>
    <row r="194" spans="1:23" s="71" customFormat="1" x14ac:dyDescent="0.25">
      <c r="A194" s="68" t="s">
        <v>39</v>
      </c>
      <c r="B194" s="68" t="s">
        <v>105</v>
      </c>
      <c r="C194" s="68" t="s">
        <v>73</v>
      </c>
      <c r="D194" s="68">
        <v>90</v>
      </c>
      <c r="E194" s="68">
        <v>10</v>
      </c>
      <c r="F194" s="69" t="s">
        <v>4</v>
      </c>
      <c r="G194" s="68"/>
      <c r="H194" s="68"/>
      <c r="I194" s="68"/>
      <c r="J194" s="68"/>
      <c r="K194" s="68" t="s">
        <v>32</v>
      </c>
      <c r="L194" s="160" t="str">
        <f t="shared" si="6"/>
        <v>MW-90-10-A---NL(Mo)</v>
      </c>
      <c r="M194" s="70"/>
      <c r="N194" s="70">
        <v>6.96</v>
      </c>
      <c r="O194" s="70"/>
      <c r="P194" s="70">
        <v>22.25</v>
      </c>
      <c r="Q194" s="70"/>
      <c r="R194" s="70">
        <v>51.05</v>
      </c>
      <c r="S194" s="70">
        <v>51.7</v>
      </c>
      <c r="T194" s="70"/>
      <c r="U194" s="70"/>
      <c r="V194" s="70"/>
      <c r="W194" s="70"/>
    </row>
    <row r="195" spans="1:23" s="71" customFormat="1" x14ac:dyDescent="0.25">
      <c r="A195" s="68" t="s">
        <v>39</v>
      </c>
      <c r="B195" s="68" t="s">
        <v>105</v>
      </c>
      <c r="C195" s="68" t="s">
        <v>73</v>
      </c>
      <c r="D195" s="68">
        <v>90</v>
      </c>
      <c r="E195" s="68">
        <v>10</v>
      </c>
      <c r="F195" s="69" t="s">
        <v>4</v>
      </c>
      <c r="G195" s="68"/>
      <c r="H195" s="68"/>
      <c r="I195" s="68"/>
      <c r="J195" s="68"/>
      <c r="K195" s="68" t="s">
        <v>32</v>
      </c>
      <c r="L195" s="160" t="str">
        <f t="shared" si="6"/>
        <v>MW-90-10-A---NL(Mo)</v>
      </c>
      <c r="M195" s="70"/>
      <c r="N195" s="70">
        <v>6.0399999999999991</v>
      </c>
      <c r="O195" s="70"/>
      <c r="P195" s="70">
        <v>18.59</v>
      </c>
      <c r="Q195" s="70"/>
      <c r="R195" s="70">
        <v>69.14500000000001</v>
      </c>
      <c r="S195" s="70"/>
      <c r="T195" s="70"/>
      <c r="U195" s="70"/>
      <c r="V195" s="70"/>
      <c r="W195" s="70"/>
    </row>
    <row r="196" spans="1:23" s="71" customFormat="1" x14ac:dyDescent="0.25">
      <c r="A196" s="68" t="s">
        <v>39</v>
      </c>
      <c r="B196" s="68" t="s">
        <v>103</v>
      </c>
      <c r="C196" s="68" t="s">
        <v>73</v>
      </c>
      <c r="D196" s="68">
        <v>70</v>
      </c>
      <c r="E196" s="68">
        <v>10</v>
      </c>
      <c r="F196" s="69" t="s">
        <v>4</v>
      </c>
      <c r="G196" s="68"/>
      <c r="H196" s="68"/>
      <c r="I196" s="68"/>
      <c r="J196" s="68"/>
      <c r="K196" s="68" t="s">
        <v>32</v>
      </c>
      <c r="L196" s="160" t="str">
        <f t="shared" si="6"/>
        <v>MW-70-10-A---NL(Mo)</v>
      </c>
      <c r="M196" s="70">
        <v>0</v>
      </c>
      <c r="N196" s="70">
        <v>0</v>
      </c>
      <c r="O196" s="70">
        <v>0</v>
      </c>
      <c r="P196" s="70">
        <v>4.7300000000000004</v>
      </c>
      <c r="Q196" s="70"/>
      <c r="R196" s="70">
        <v>1.2549999999999999</v>
      </c>
      <c r="S196" s="70">
        <v>0</v>
      </c>
      <c r="T196" s="70"/>
      <c r="U196" s="70"/>
      <c r="V196" s="70">
        <v>0</v>
      </c>
      <c r="W196" s="70">
        <v>0</v>
      </c>
    </row>
    <row r="197" spans="1:23" s="71" customFormat="1" x14ac:dyDescent="0.25">
      <c r="A197" s="68" t="s">
        <v>39</v>
      </c>
      <c r="B197" s="68" t="s">
        <v>103</v>
      </c>
      <c r="C197" s="68" t="s">
        <v>73</v>
      </c>
      <c r="D197" s="68">
        <v>70</v>
      </c>
      <c r="E197" s="68">
        <v>10</v>
      </c>
      <c r="F197" s="69" t="s">
        <v>4</v>
      </c>
      <c r="G197" s="68"/>
      <c r="H197" s="68"/>
      <c r="I197" s="68"/>
      <c r="J197" s="68"/>
      <c r="K197" s="68" t="s">
        <v>32</v>
      </c>
      <c r="L197" s="160" t="str">
        <f t="shared" si="6"/>
        <v>MW-70-10-A---NL(Mo)</v>
      </c>
      <c r="M197" s="70">
        <v>0</v>
      </c>
      <c r="N197" s="70">
        <v>0</v>
      </c>
      <c r="O197" s="70">
        <v>0</v>
      </c>
      <c r="P197" s="70">
        <v>2.13</v>
      </c>
      <c r="Q197" s="70"/>
      <c r="R197" s="70">
        <v>0</v>
      </c>
      <c r="S197" s="70">
        <v>0</v>
      </c>
      <c r="T197" s="70"/>
      <c r="U197" s="70"/>
      <c r="V197" s="70">
        <v>0</v>
      </c>
      <c r="W197" s="70">
        <v>0</v>
      </c>
    </row>
    <row r="198" spans="1:23" s="71" customFormat="1" x14ac:dyDescent="0.25">
      <c r="A198" s="68" t="s">
        <v>39</v>
      </c>
      <c r="B198" s="68" t="s">
        <v>108</v>
      </c>
      <c r="C198" s="68" t="s">
        <v>73</v>
      </c>
      <c r="D198" s="68">
        <v>110</v>
      </c>
      <c r="E198" s="68">
        <v>1320</v>
      </c>
      <c r="F198" s="69" t="s">
        <v>4</v>
      </c>
      <c r="G198" s="68"/>
      <c r="H198" s="68"/>
      <c r="I198" s="68"/>
      <c r="J198" s="68"/>
      <c r="K198" s="68" t="s">
        <v>32</v>
      </c>
      <c r="L198" s="160" t="str">
        <f t="shared" si="6"/>
        <v>MW-110-1320-A---NL(Mo)</v>
      </c>
      <c r="M198" s="70"/>
      <c r="N198" s="70">
        <v>2.33</v>
      </c>
      <c r="O198" s="70"/>
      <c r="P198" s="70">
        <v>2.0099999999999998</v>
      </c>
      <c r="Q198" s="70"/>
      <c r="R198" s="70"/>
      <c r="S198" s="70"/>
      <c r="T198" s="70"/>
      <c r="U198" s="70"/>
      <c r="V198" s="70"/>
      <c r="W198" s="70"/>
    </row>
    <row r="199" spans="1:23" s="71" customFormat="1" x14ac:dyDescent="0.25">
      <c r="A199" s="68" t="s">
        <v>39</v>
      </c>
      <c r="B199" s="68" t="s">
        <v>107</v>
      </c>
      <c r="C199" s="68" t="s">
        <v>73</v>
      </c>
      <c r="D199" s="68">
        <v>90</v>
      </c>
      <c r="E199" s="68">
        <v>1320</v>
      </c>
      <c r="F199" s="69" t="s">
        <v>4</v>
      </c>
      <c r="G199" s="68"/>
      <c r="H199" s="68"/>
      <c r="I199" s="68"/>
      <c r="J199" s="68"/>
      <c r="K199" s="68" t="s">
        <v>32</v>
      </c>
      <c r="L199" s="160" t="str">
        <f t="shared" si="6"/>
        <v>MW-90-1320-A---NL(Mo)</v>
      </c>
      <c r="M199" s="70"/>
      <c r="N199" s="70">
        <v>1.7850000000000001</v>
      </c>
      <c r="O199" s="70"/>
      <c r="P199" s="70">
        <v>2.335</v>
      </c>
      <c r="Q199" s="70"/>
      <c r="R199" s="70">
        <v>1.9</v>
      </c>
      <c r="S199" s="70">
        <v>2.2050000000000001</v>
      </c>
      <c r="T199" s="70"/>
      <c r="U199" s="70"/>
      <c r="V199" s="70"/>
      <c r="W199" s="70"/>
    </row>
    <row r="200" spans="1:23" s="71" customFormat="1" x14ac:dyDescent="0.25">
      <c r="A200" s="68" t="s">
        <v>39</v>
      </c>
      <c r="B200" s="68" t="s">
        <v>107</v>
      </c>
      <c r="C200" s="68" t="s">
        <v>73</v>
      </c>
      <c r="D200" s="68">
        <v>90</v>
      </c>
      <c r="E200" s="68">
        <v>1320</v>
      </c>
      <c r="F200" s="69" t="s">
        <v>4</v>
      </c>
      <c r="G200" s="68"/>
      <c r="H200" s="68"/>
      <c r="I200" s="68"/>
      <c r="J200" s="68"/>
      <c r="K200" s="68" t="s">
        <v>32</v>
      </c>
      <c r="L200" s="160" t="str">
        <f t="shared" si="6"/>
        <v>MW-90-1320-A---NL(Mo)</v>
      </c>
      <c r="M200" s="70"/>
      <c r="N200" s="70">
        <v>3.3149999999999999</v>
      </c>
      <c r="O200" s="70"/>
      <c r="P200" s="70">
        <v>6.4849999999999994</v>
      </c>
      <c r="Q200" s="70">
        <v>6.08</v>
      </c>
      <c r="R200" s="70">
        <v>7.05</v>
      </c>
      <c r="S200" s="70"/>
      <c r="T200" s="70"/>
      <c r="U200" s="70"/>
      <c r="V200" s="70"/>
      <c r="W200" s="70"/>
    </row>
    <row r="201" spans="1:23" s="71" customFormat="1" x14ac:dyDescent="0.25">
      <c r="A201" s="68" t="s">
        <v>39</v>
      </c>
      <c r="B201" s="68" t="s">
        <v>106</v>
      </c>
      <c r="C201" s="68" t="s">
        <v>73</v>
      </c>
      <c r="D201" s="68">
        <v>70</v>
      </c>
      <c r="E201" s="68">
        <v>1320</v>
      </c>
      <c r="F201" s="69" t="s">
        <v>4</v>
      </c>
      <c r="G201" s="68"/>
      <c r="H201" s="68"/>
      <c r="I201" s="68"/>
      <c r="J201" s="68"/>
      <c r="K201" s="68" t="s">
        <v>32</v>
      </c>
      <c r="L201" s="160" t="str">
        <f t="shared" si="6"/>
        <v>MW-70-1320-A---NL(Mo)</v>
      </c>
      <c r="M201" s="70">
        <v>0</v>
      </c>
      <c r="N201" s="70">
        <v>0</v>
      </c>
      <c r="O201" s="70">
        <v>0</v>
      </c>
      <c r="P201" s="70">
        <v>1.36</v>
      </c>
      <c r="Q201" s="70"/>
      <c r="R201" s="70">
        <v>1.7749999999999999</v>
      </c>
      <c r="S201" s="70">
        <v>0</v>
      </c>
      <c r="T201" s="70"/>
      <c r="U201" s="70"/>
      <c r="V201" s="70">
        <v>0</v>
      </c>
      <c r="W201" s="70">
        <v>0</v>
      </c>
    </row>
    <row r="202" spans="1:23" s="71" customFormat="1" x14ac:dyDescent="0.25">
      <c r="A202" s="68" t="s">
        <v>17</v>
      </c>
      <c r="B202" s="68" t="s">
        <v>124</v>
      </c>
      <c r="C202" s="68" t="s">
        <v>73</v>
      </c>
      <c r="D202" s="68">
        <v>90</v>
      </c>
      <c r="E202" s="68">
        <v>1200</v>
      </c>
      <c r="F202" s="69" t="s">
        <v>4</v>
      </c>
      <c r="G202" s="68">
        <v>0</v>
      </c>
      <c r="H202" s="68">
        <v>0</v>
      </c>
      <c r="I202" s="68">
        <v>0</v>
      </c>
      <c r="J202" s="68">
        <v>0</v>
      </c>
      <c r="K202" s="68" t="s">
        <v>32</v>
      </c>
      <c r="L202" s="160" t="str">
        <f t="shared" si="6"/>
        <v>MW-90-1200-A-00-00-NL(Mo)</v>
      </c>
      <c r="M202" s="70"/>
      <c r="N202" s="70"/>
      <c r="O202" s="70"/>
      <c r="P202" s="70"/>
      <c r="Q202" s="70"/>
      <c r="R202" s="70"/>
      <c r="S202" s="70"/>
      <c r="T202" s="70"/>
      <c r="U202" s="70"/>
      <c r="V202" s="70"/>
      <c r="W202" s="70"/>
    </row>
    <row r="203" spans="1:23" s="71" customFormat="1" x14ac:dyDescent="0.25">
      <c r="A203" s="68" t="s">
        <v>17</v>
      </c>
      <c r="B203" s="68" t="s">
        <v>125</v>
      </c>
      <c r="C203" s="68" t="s">
        <v>73</v>
      </c>
      <c r="D203" s="68">
        <v>90</v>
      </c>
      <c r="E203" s="68">
        <v>1200</v>
      </c>
      <c r="F203" s="69" t="s">
        <v>4</v>
      </c>
      <c r="G203" s="68">
        <v>0</v>
      </c>
      <c r="H203" s="68">
        <v>0</v>
      </c>
      <c r="I203" s="68">
        <v>0</v>
      </c>
      <c r="J203" s="68">
        <v>0</v>
      </c>
      <c r="K203" s="68" t="s">
        <v>32</v>
      </c>
      <c r="L203" s="160" t="str">
        <f t="shared" si="6"/>
        <v>MW-90-1200-A-00-00-NL(Mo)</v>
      </c>
      <c r="M203" s="70"/>
      <c r="N203" s="70"/>
      <c r="O203" s="70"/>
      <c r="P203" s="70"/>
      <c r="Q203" s="70"/>
      <c r="R203" s="70"/>
      <c r="S203" s="70"/>
      <c r="T203" s="70"/>
      <c r="U203" s="70"/>
      <c r="V203" s="70"/>
      <c r="W203" s="70"/>
    </row>
    <row r="204" spans="1:23" s="71" customFormat="1" x14ac:dyDescent="0.25">
      <c r="A204" s="68" t="s">
        <v>17</v>
      </c>
      <c r="B204" s="68" t="s">
        <v>126</v>
      </c>
      <c r="C204" s="68" t="s">
        <v>73</v>
      </c>
      <c r="D204" s="68">
        <v>90</v>
      </c>
      <c r="E204" s="68">
        <v>1200</v>
      </c>
      <c r="F204" s="69" t="s">
        <v>4</v>
      </c>
      <c r="G204" s="68">
        <v>0</v>
      </c>
      <c r="H204" s="68">
        <v>0</v>
      </c>
      <c r="I204" s="68">
        <v>0</v>
      </c>
      <c r="J204" s="68">
        <v>0</v>
      </c>
      <c r="K204" s="68" t="s">
        <v>32</v>
      </c>
      <c r="L204" s="160" t="str">
        <f t="shared" si="6"/>
        <v>MW-90-1200-A-00-00-NL(Mo)</v>
      </c>
      <c r="M204" s="70"/>
      <c r="N204" s="70"/>
      <c r="O204" s="70"/>
      <c r="P204" s="70"/>
      <c r="Q204" s="70"/>
      <c r="R204" s="70"/>
      <c r="S204" s="70"/>
      <c r="T204" s="70"/>
      <c r="U204" s="70"/>
      <c r="V204" s="70"/>
      <c r="W204" s="70"/>
    </row>
    <row r="205" spans="1:23" s="71" customFormat="1" x14ac:dyDescent="0.25">
      <c r="A205" s="68" t="s">
        <v>17</v>
      </c>
      <c r="B205" s="68" t="s">
        <v>127</v>
      </c>
      <c r="C205" s="68" t="s">
        <v>73</v>
      </c>
      <c r="D205" s="68">
        <v>90</v>
      </c>
      <c r="E205" s="68">
        <v>1200</v>
      </c>
      <c r="F205" s="69" t="s">
        <v>4</v>
      </c>
      <c r="G205" s="68">
        <v>0</v>
      </c>
      <c r="H205" s="68">
        <v>0</v>
      </c>
      <c r="I205" s="68">
        <v>0</v>
      </c>
      <c r="J205" s="68">
        <v>0</v>
      </c>
      <c r="K205" s="68" t="s">
        <v>32</v>
      </c>
      <c r="L205" s="160" t="str">
        <f t="shared" si="6"/>
        <v>MW-90-1200-A-00-00-NL(Mo)</v>
      </c>
      <c r="M205" s="70"/>
      <c r="N205" s="70"/>
      <c r="O205" s="70"/>
      <c r="P205" s="70"/>
      <c r="Q205" s="70"/>
      <c r="R205" s="70"/>
      <c r="S205" s="70"/>
      <c r="T205" s="70"/>
      <c r="U205" s="70"/>
      <c r="V205" s="70"/>
      <c r="W205" s="70"/>
    </row>
    <row r="206" spans="1:23" s="71" customFormat="1" x14ac:dyDescent="0.25">
      <c r="A206" s="68" t="s">
        <v>17</v>
      </c>
      <c r="B206" s="68" t="s">
        <v>128</v>
      </c>
      <c r="C206" s="68" t="s">
        <v>73</v>
      </c>
      <c r="D206" s="68">
        <v>90</v>
      </c>
      <c r="E206" s="68">
        <v>1200</v>
      </c>
      <c r="F206" s="69" t="s">
        <v>4</v>
      </c>
      <c r="G206" s="68">
        <v>0</v>
      </c>
      <c r="H206" s="68">
        <v>0</v>
      </c>
      <c r="I206" s="68">
        <v>0</v>
      </c>
      <c r="J206" s="68">
        <v>0</v>
      </c>
      <c r="K206" s="68" t="s">
        <v>32</v>
      </c>
      <c r="L206" s="160" t="str">
        <f t="shared" si="6"/>
        <v>MW-90-1200-A-00-00-NL(Mo)</v>
      </c>
      <c r="M206" s="70"/>
      <c r="N206" s="70"/>
      <c r="O206" s="70"/>
      <c r="P206" s="70"/>
      <c r="Q206" s="70"/>
      <c r="R206" s="70"/>
      <c r="S206" s="70"/>
      <c r="T206" s="70"/>
      <c r="U206" s="70"/>
      <c r="V206" s="70"/>
      <c r="W206" s="70"/>
    </row>
    <row r="207" spans="1:23" s="75" customFormat="1" x14ac:dyDescent="0.25">
      <c r="A207" s="72" t="s">
        <v>23</v>
      </c>
      <c r="B207" s="72" t="s">
        <v>120</v>
      </c>
      <c r="C207" s="72" t="s">
        <v>10</v>
      </c>
      <c r="D207" s="72">
        <v>90</v>
      </c>
      <c r="E207" s="72">
        <v>10</v>
      </c>
      <c r="F207" s="73" t="s">
        <v>121</v>
      </c>
      <c r="G207" s="72"/>
      <c r="H207" s="72"/>
      <c r="I207" s="72" t="s">
        <v>102</v>
      </c>
      <c r="J207" s="72">
        <v>1.67</v>
      </c>
      <c r="K207" s="72" t="s">
        <v>33</v>
      </c>
      <c r="L207" s="161" t="str">
        <f t="shared" si="6"/>
        <v>ABS118-90-10-D--ben1.67-NL(Na)</v>
      </c>
      <c r="M207" s="74"/>
      <c r="N207" s="74"/>
      <c r="O207" s="74"/>
      <c r="P207" s="74"/>
      <c r="Q207" s="74"/>
      <c r="R207" s="74"/>
      <c r="S207" s="74"/>
      <c r="T207" s="74"/>
      <c r="U207" s="74"/>
      <c r="V207" s="74"/>
      <c r="W207" s="74"/>
    </row>
    <row r="208" spans="1:23" s="75" customFormat="1" x14ac:dyDescent="0.25">
      <c r="A208" s="72" t="s">
        <v>23</v>
      </c>
      <c r="B208" s="72" t="s">
        <v>120</v>
      </c>
      <c r="C208" s="72" t="s">
        <v>10</v>
      </c>
      <c r="D208" s="72">
        <v>90</v>
      </c>
      <c r="E208" s="72">
        <v>10</v>
      </c>
      <c r="F208" s="73" t="s">
        <v>121</v>
      </c>
      <c r="G208" s="72"/>
      <c r="H208" s="72"/>
      <c r="I208" s="72" t="s">
        <v>102</v>
      </c>
      <c r="J208" s="72">
        <v>6.67</v>
      </c>
      <c r="K208" s="72" t="s">
        <v>33</v>
      </c>
      <c r="L208" s="161" t="str">
        <f t="shared" si="6"/>
        <v>ABS118-90-10-D--ben6.67-NL(Na)</v>
      </c>
      <c r="M208" s="74"/>
      <c r="N208" s="74"/>
      <c r="O208" s="74"/>
      <c r="P208" s="74"/>
      <c r="Q208" s="74"/>
      <c r="R208" s="74"/>
      <c r="S208" s="74"/>
      <c r="T208" s="74"/>
      <c r="U208" s="74"/>
      <c r="V208" s="74"/>
      <c r="W208" s="74"/>
    </row>
    <row r="209" spans="1:42" s="75" customFormat="1" x14ac:dyDescent="0.25">
      <c r="A209" s="72" t="s">
        <v>23</v>
      </c>
      <c r="B209" s="72" t="s">
        <v>120</v>
      </c>
      <c r="C209" s="72" t="s">
        <v>10</v>
      </c>
      <c r="D209" s="72">
        <v>90</v>
      </c>
      <c r="E209" s="72">
        <v>10</v>
      </c>
      <c r="F209" s="73" t="s">
        <v>121</v>
      </c>
      <c r="G209" s="72"/>
      <c r="H209" s="72"/>
      <c r="I209" s="72" t="s">
        <v>102</v>
      </c>
      <c r="J209" s="72">
        <v>33.299999999999997</v>
      </c>
      <c r="K209" s="72" t="s">
        <v>33</v>
      </c>
      <c r="L209" s="161" t="str">
        <f t="shared" si="6"/>
        <v>ABS118-90-10-D--ben33.3-NL(Na)</v>
      </c>
      <c r="M209" s="74"/>
      <c r="N209" s="74"/>
      <c r="O209" s="74"/>
      <c r="P209" s="74"/>
      <c r="Q209" s="74"/>
      <c r="R209" s="74"/>
      <c r="S209" s="74"/>
      <c r="T209" s="74"/>
      <c r="U209" s="74"/>
      <c r="V209" s="74"/>
      <c r="W209" s="74"/>
    </row>
    <row r="210" spans="1:42" s="75" customFormat="1" x14ac:dyDescent="0.25">
      <c r="A210" s="72" t="s">
        <v>23</v>
      </c>
      <c r="B210" s="72" t="s">
        <v>120</v>
      </c>
      <c r="C210" s="72" t="s">
        <v>10</v>
      </c>
      <c r="D210" s="72">
        <v>90</v>
      </c>
      <c r="E210" s="72">
        <v>10</v>
      </c>
      <c r="F210" s="73" t="s">
        <v>121</v>
      </c>
      <c r="G210" s="72"/>
      <c r="H210" s="72"/>
      <c r="I210" s="72" t="s">
        <v>102</v>
      </c>
      <c r="J210" s="72">
        <v>133</v>
      </c>
      <c r="K210" s="72" t="s">
        <v>33</v>
      </c>
      <c r="L210" s="161" t="str">
        <f t="shared" si="6"/>
        <v>ABS118-90-10-D--ben133-NL(Na)</v>
      </c>
      <c r="M210" s="74"/>
      <c r="N210" s="74"/>
      <c r="O210" s="74"/>
      <c r="P210" s="74"/>
      <c r="Q210" s="74"/>
      <c r="R210" s="74"/>
      <c r="S210" s="74"/>
      <c r="T210" s="74"/>
      <c r="U210" s="74"/>
      <c r="V210" s="74"/>
      <c r="W210" s="74"/>
    </row>
    <row r="211" spans="1:42" s="75" customFormat="1" x14ac:dyDescent="0.25">
      <c r="A211" s="72" t="s">
        <v>39</v>
      </c>
      <c r="B211" s="72" t="s">
        <v>101</v>
      </c>
      <c r="C211" s="72" t="s">
        <v>10</v>
      </c>
      <c r="D211" s="72">
        <v>90</v>
      </c>
      <c r="E211" s="72">
        <v>1100</v>
      </c>
      <c r="F211" s="73" t="s">
        <v>4</v>
      </c>
      <c r="G211" s="72" t="s">
        <v>25</v>
      </c>
      <c r="H211" s="72">
        <v>33</v>
      </c>
      <c r="I211" s="72" t="s">
        <v>102</v>
      </c>
      <c r="J211" s="72">
        <v>133</v>
      </c>
      <c r="K211" s="72" t="s">
        <v>33</v>
      </c>
      <c r="L211" s="161" t="str">
        <f t="shared" si="6"/>
        <v>ABS118-90-1100-A-mgn33-ben133-NL(Na)</v>
      </c>
      <c r="M211" s="74"/>
      <c r="N211" s="74"/>
      <c r="O211" s="74"/>
      <c r="P211" s="74"/>
      <c r="Q211" s="74"/>
      <c r="R211" s="74"/>
      <c r="S211" s="74"/>
      <c r="T211" s="74"/>
      <c r="U211" s="74"/>
      <c r="V211" s="74"/>
      <c r="W211" s="74"/>
    </row>
    <row r="212" spans="1:42" s="75" customFormat="1" x14ac:dyDescent="0.25">
      <c r="A212" s="72" t="s">
        <v>23</v>
      </c>
      <c r="B212" s="72" t="s">
        <v>24</v>
      </c>
      <c r="C212" s="72" t="s">
        <v>10</v>
      </c>
      <c r="D212" s="72">
        <v>90</v>
      </c>
      <c r="E212" s="72">
        <v>10</v>
      </c>
      <c r="F212" s="73" t="s">
        <v>4</v>
      </c>
      <c r="G212" s="72" t="s">
        <v>25</v>
      </c>
      <c r="H212" s="72">
        <v>0.04</v>
      </c>
      <c r="I212" s="72"/>
      <c r="J212" s="72"/>
      <c r="K212" s="72" t="s">
        <v>33</v>
      </c>
      <c r="L212" s="161" t="str">
        <f t="shared" si="6"/>
        <v>ABS118-90-10-A-mgn0.04--NL(Na)</v>
      </c>
      <c r="M212" s="74"/>
      <c r="N212" s="74">
        <v>0</v>
      </c>
      <c r="O212" s="74"/>
      <c r="P212" s="74">
        <v>8</v>
      </c>
      <c r="Q212" s="74"/>
      <c r="R212" s="74">
        <v>7</v>
      </c>
      <c r="S212" s="74">
        <v>9</v>
      </c>
      <c r="T212" s="74"/>
      <c r="U212" s="74"/>
      <c r="V212" s="74">
        <v>12</v>
      </c>
      <c r="W212" s="74">
        <v>13</v>
      </c>
      <c r="X212" s="75">
        <v>0</v>
      </c>
      <c r="Y212" s="75">
        <v>0</v>
      </c>
      <c r="Z212" s="75">
        <v>0</v>
      </c>
      <c r="AA212" s="75">
        <v>0</v>
      </c>
      <c r="AB212" s="75">
        <v>0</v>
      </c>
      <c r="AC212" s="75">
        <v>0</v>
      </c>
      <c r="AD212" s="75">
        <v>0</v>
      </c>
      <c r="AE212" s="75">
        <v>0</v>
      </c>
      <c r="AF212" s="75">
        <v>0</v>
      </c>
      <c r="AG212" s="75">
        <v>0</v>
      </c>
      <c r="AH212" s="75">
        <v>0</v>
      </c>
      <c r="AI212" s="75">
        <v>0</v>
      </c>
      <c r="AJ212" s="75">
        <v>0</v>
      </c>
      <c r="AK212" s="75">
        <v>0</v>
      </c>
      <c r="AL212" s="75">
        <v>0</v>
      </c>
      <c r="AM212" s="75">
        <v>0</v>
      </c>
      <c r="AN212" s="75">
        <v>0</v>
      </c>
      <c r="AO212" s="75">
        <v>0</v>
      </c>
      <c r="AP212" s="75">
        <v>0</v>
      </c>
    </row>
    <row r="213" spans="1:42" s="75" customFormat="1" x14ac:dyDescent="0.25">
      <c r="A213" s="72" t="s">
        <v>23</v>
      </c>
      <c r="B213" s="72" t="s">
        <v>24</v>
      </c>
      <c r="C213" s="72" t="s">
        <v>10</v>
      </c>
      <c r="D213" s="72">
        <v>90</v>
      </c>
      <c r="E213" s="72">
        <v>10</v>
      </c>
      <c r="F213" s="73" t="s">
        <v>4</v>
      </c>
      <c r="G213" s="72" t="s">
        <v>25</v>
      </c>
      <c r="H213" s="72">
        <v>0.4</v>
      </c>
      <c r="I213" s="72"/>
      <c r="J213" s="72"/>
      <c r="K213" s="72" t="s">
        <v>33</v>
      </c>
      <c r="L213" s="161" t="str">
        <f t="shared" si="6"/>
        <v>ABS118-90-10-A-mgn0.4--NL(Na)</v>
      </c>
      <c r="M213" s="74"/>
      <c r="N213" s="74">
        <v>5</v>
      </c>
      <c r="O213" s="74"/>
      <c r="P213" s="74">
        <v>8</v>
      </c>
      <c r="Q213" s="74"/>
      <c r="R213" s="74">
        <v>8</v>
      </c>
      <c r="S213" s="74">
        <v>10</v>
      </c>
      <c r="T213" s="74"/>
      <c r="U213" s="74"/>
      <c r="V213" s="74">
        <v>11</v>
      </c>
      <c r="W213" s="74">
        <v>14</v>
      </c>
      <c r="X213" s="75">
        <v>0</v>
      </c>
      <c r="Y213" s="75">
        <v>0</v>
      </c>
      <c r="Z213" s="75">
        <v>0</v>
      </c>
      <c r="AA213" s="75">
        <v>0</v>
      </c>
      <c r="AB213" s="75">
        <v>0</v>
      </c>
      <c r="AC213" s="75">
        <v>0</v>
      </c>
      <c r="AD213" s="75">
        <v>0</v>
      </c>
      <c r="AE213" s="75">
        <v>0</v>
      </c>
      <c r="AF213" s="75">
        <v>0</v>
      </c>
      <c r="AG213" s="75">
        <v>0</v>
      </c>
      <c r="AH213" s="75">
        <v>0</v>
      </c>
      <c r="AI213" s="75">
        <v>0</v>
      </c>
      <c r="AJ213" s="75">
        <v>0</v>
      </c>
      <c r="AK213" s="75">
        <v>0</v>
      </c>
      <c r="AL213" s="75">
        <v>0</v>
      </c>
      <c r="AM213" s="75">
        <v>0</v>
      </c>
      <c r="AN213" s="75">
        <v>0</v>
      </c>
      <c r="AO213" s="75">
        <v>0</v>
      </c>
      <c r="AP213" s="75">
        <v>0</v>
      </c>
    </row>
    <row r="214" spans="1:42" s="75" customFormat="1" x14ac:dyDescent="0.25">
      <c r="A214" s="72" t="s">
        <v>23</v>
      </c>
      <c r="B214" s="72" t="s">
        <v>27</v>
      </c>
      <c r="C214" s="72" t="s">
        <v>10</v>
      </c>
      <c r="D214" s="72">
        <v>90</v>
      </c>
      <c r="E214" s="72">
        <v>10</v>
      </c>
      <c r="F214" s="73" t="s">
        <v>4</v>
      </c>
      <c r="G214" s="72" t="s">
        <v>28</v>
      </c>
      <c r="H214" s="72">
        <v>4</v>
      </c>
      <c r="I214" s="72"/>
      <c r="J214" s="72"/>
      <c r="K214" s="72" t="s">
        <v>33</v>
      </c>
      <c r="L214" s="161" t="str">
        <f t="shared" si="6"/>
        <v>ABS118-90-10-A-mgn*4--NL(Na)</v>
      </c>
      <c r="M214" s="74"/>
      <c r="N214" s="74">
        <v>0</v>
      </c>
      <c r="O214" s="74"/>
      <c r="P214" s="74">
        <v>5</v>
      </c>
      <c r="Q214" s="74"/>
      <c r="R214" s="74">
        <v>7</v>
      </c>
      <c r="S214" s="74">
        <v>14</v>
      </c>
      <c r="T214" s="74"/>
      <c r="U214" s="74"/>
      <c r="V214" s="74">
        <v>0</v>
      </c>
      <c r="W214" s="74">
        <v>0</v>
      </c>
      <c r="X214" s="75">
        <v>0</v>
      </c>
      <c r="Y214" s="75">
        <v>0</v>
      </c>
      <c r="Z214" s="75">
        <v>0</v>
      </c>
      <c r="AA214" s="75">
        <v>0</v>
      </c>
      <c r="AB214" s="75">
        <v>0</v>
      </c>
      <c r="AC214" s="75">
        <v>0</v>
      </c>
      <c r="AD214" s="75">
        <v>0</v>
      </c>
      <c r="AE214" s="75">
        <v>0</v>
      </c>
      <c r="AF214" s="75">
        <v>0</v>
      </c>
      <c r="AG214" s="75">
        <v>0</v>
      </c>
      <c r="AH214" s="75">
        <v>0</v>
      </c>
      <c r="AI214" s="75">
        <v>0</v>
      </c>
      <c r="AJ214" s="75">
        <v>0</v>
      </c>
      <c r="AK214" s="75">
        <v>0</v>
      </c>
      <c r="AL214" s="75">
        <v>0</v>
      </c>
      <c r="AM214" s="75">
        <v>0</v>
      </c>
      <c r="AN214" s="75">
        <v>0</v>
      </c>
      <c r="AO214" s="75">
        <v>0</v>
      </c>
      <c r="AP214" s="75">
        <v>0</v>
      </c>
    </row>
    <row r="215" spans="1:42" s="75" customFormat="1" x14ac:dyDescent="0.25">
      <c r="A215" s="72" t="s">
        <v>23</v>
      </c>
      <c r="B215" s="72" t="s">
        <v>24</v>
      </c>
      <c r="C215" s="72" t="s">
        <v>10</v>
      </c>
      <c r="D215" s="72">
        <v>90</v>
      </c>
      <c r="E215" s="72">
        <v>10</v>
      </c>
      <c r="F215" s="73" t="s">
        <v>4</v>
      </c>
      <c r="G215" s="72" t="s">
        <v>25</v>
      </c>
      <c r="H215" s="72">
        <v>4</v>
      </c>
      <c r="I215" s="72"/>
      <c r="J215" s="72"/>
      <c r="K215" s="72" t="s">
        <v>33</v>
      </c>
      <c r="L215" s="161" t="str">
        <f t="shared" si="6"/>
        <v>ABS118-90-10-A-mgn4--NL(Na)</v>
      </c>
      <c r="M215" s="74"/>
      <c r="N215" s="74">
        <v>4</v>
      </c>
      <c r="O215" s="74"/>
      <c r="P215" s="74">
        <v>13</v>
      </c>
      <c r="Q215" s="74"/>
      <c r="R215" s="74">
        <v>11</v>
      </c>
      <c r="S215" s="74">
        <v>17</v>
      </c>
      <c r="T215" s="74"/>
      <c r="U215" s="74"/>
      <c r="V215" s="74">
        <v>33</v>
      </c>
      <c r="W215" s="74">
        <v>40</v>
      </c>
      <c r="X215" s="75">
        <v>0</v>
      </c>
      <c r="Y215" s="75">
        <v>0</v>
      </c>
      <c r="Z215" s="75">
        <v>0</v>
      </c>
      <c r="AA215" s="75">
        <v>0</v>
      </c>
      <c r="AB215" s="75">
        <v>0</v>
      </c>
      <c r="AC215" s="75">
        <v>0</v>
      </c>
      <c r="AD215" s="75">
        <v>0</v>
      </c>
      <c r="AE215" s="75">
        <v>0</v>
      </c>
      <c r="AF215" s="75">
        <v>0</v>
      </c>
      <c r="AG215" s="75">
        <v>0</v>
      </c>
      <c r="AH215" s="75">
        <v>0</v>
      </c>
      <c r="AI215" s="75">
        <v>0</v>
      </c>
      <c r="AJ215" s="75">
        <v>0</v>
      </c>
      <c r="AK215" s="75">
        <v>0</v>
      </c>
      <c r="AL215" s="75">
        <v>0</v>
      </c>
      <c r="AM215" s="75">
        <v>0</v>
      </c>
      <c r="AN215" s="75">
        <v>0</v>
      </c>
      <c r="AO215" s="75">
        <v>0</v>
      </c>
      <c r="AP215" s="75">
        <v>0</v>
      </c>
    </row>
    <row r="216" spans="1:42" s="75" customFormat="1" x14ac:dyDescent="0.25">
      <c r="A216" s="72" t="s">
        <v>23</v>
      </c>
      <c r="B216" s="72" t="s">
        <v>27</v>
      </c>
      <c r="C216" s="72" t="s">
        <v>10</v>
      </c>
      <c r="D216" s="72">
        <v>90</v>
      </c>
      <c r="E216" s="72">
        <v>10</v>
      </c>
      <c r="F216" s="73" t="s">
        <v>4</v>
      </c>
      <c r="G216" s="72" t="s">
        <v>28</v>
      </c>
      <c r="H216" s="72">
        <v>40</v>
      </c>
      <c r="I216" s="72"/>
      <c r="J216" s="72"/>
      <c r="K216" s="72" t="s">
        <v>33</v>
      </c>
      <c r="L216" s="161" t="str">
        <f t="shared" si="6"/>
        <v>ABS118-90-10-A-mgn*40--NL(Na)</v>
      </c>
      <c r="M216" s="74"/>
      <c r="N216" s="74">
        <v>0</v>
      </c>
      <c r="O216" s="74"/>
      <c r="P216" s="74">
        <v>16</v>
      </c>
      <c r="Q216" s="74"/>
      <c r="R216" s="74">
        <v>19</v>
      </c>
      <c r="S216" s="74">
        <v>27</v>
      </c>
      <c r="T216" s="74"/>
      <c r="U216" s="74"/>
      <c r="V216" s="74">
        <v>0</v>
      </c>
      <c r="W216" s="74">
        <v>0</v>
      </c>
      <c r="X216" s="75">
        <v>0</v>
      </c>
      <c r="Y216" s="75">
        <v>0</v>
      </c>
      <c r="Z216" s="75">
        <v>0</v>
      </c>
      <c r="AA216" s="75">
        <v>0</v>
      </c>
      <c r="AB216" s="75">
        <v>0</v>
      </c>
      <c r="AC216" s="75">
        <v>0</v>
      </c>
      <c r="AD216" s="75">
        <v>0</v>
      </c>
      <c r="AE216" s="75">
        <v>0</v>
      </c>
      <c r="AF216" s="75">
        <v>0</v>
      </c>
      <c r="AG216" s="75">
        <v>0</v>
      </c>
      <c r="AH216" s="75">
        <v>0</v>
      </c>
      <c r="AI216" s="75">
        <v>0</v>
      </c>
      <c r="AJ216" s="75">
        <v>0</v>
      </c>
      <c r="AK216" s="75">
        <v>0</v>
      </c>
      <c r="AL216" s="75">
        <v>0</v>
      </c>
      <c r="AM216" s="75">
        <v>0</v>
      </c>
      <c r="AN216" s="75">
        <v>0</v>
      </c>
      <c r="AO216" s="75">
        <v>0</v>
      </c>
      <c r="AP216" s="75">
        <v>0</v>
      </c>
    </row>
    <row r="217" spans="1:42" s="75" customFormat="1" x14ac:dyDescent="0.25">
      <c r="A217" s="72" t="s">
        <v>23</v>
      </c>
      <c r="B217" s="72" t="s">
        <v>24</v>
      </c>
      <c r="C217" s="72" t="s">
        <v>10</v>
      </c>
      <c r="D217" s="72">
        <v>90</v>
      </c>
      <c r="E217" s="72">
        <v>10</v>
      </c>
      <c r="F217" s="73" t="s">
        <v>4</v>
      </c>
      <c r="G217" s="72" t="s">
        <v>25</v>
      </c>
      <c r="H217" s="72">
        <v>40</v>
      </c>
      <c r="I217" s="72"/>
      <c r="J217" s="72"/>
      <c r="K217" s="72" t="s">
        <v>33</v>
      </c>
      <c r="L217" s="161" t="str">
        <f t="shared" si="6"/>
        <v>ABS118-90-10-A-mgn40--NL(Na)</v>
      </c>
      <c r="M217" s="74"/>
      <c r="N217" s="74">
        <v>5</v>
      </c>
      <c r="O217" s="74"/>
      <c r="P217" s="74">
        <v>31</v>
      </c>
      <c r="Q217" s="74"/>
      <c r="R217" s="74">
        <v>67</v>
      </c>
      <c r="S217" s="74">
        <v>82</v>
      </c>
      <c r="T217" s="74"/>
      <c r="U217" s="74"/>
      <c r="V217" s="74">
        <v>101</v>
      </c>
      <c r="W217" s="74">
        <v>114</v>
      </c>
      <c r="X217" s="75">
        <v>0</v>
      </c>
      <c r="Y217" s="75">
        <v>0</v>
      </c>
      <c r="Z217" s="75">
        <v>0</v>
      </c>
      <c r="AA217" s="75">
        <v>0</v>
      </c>
      <c r="AB217" s="75">
        <v>0</v>
      </c>
      <c r="AC217" s="75">
        <v>0</v>
      </c>
      <c r="AD217" s="75">
        <v>0</v>
      </c>
      <c r="AE217" s="75">
        <v>0</v>
      </c>
      <c r="AF217" s="75">
        <v>0</v>
      </c>
      <c r="AG217" s="75">
        <v>0</v>
      </c>
      <c r="AH217" s="75">
        <v>0</v>
      </c>
      <c r="AI217" s="75">
        <v>0</v>
      </c>
      <c r="AJ217" s="75">
        <v>0</v>
      </c>
      <c r="AK217" s="75">
        <v>0</v>
      </c>
      <c r="AL217" s="75">
        <v>0</v>
      </c>
      <c r="AM217" s="75">
        <v>0</v>
      </c>
      <c r="AN217" s="75">
        <v>0</v>
      </c>
      <c r="AO217" s="75">
        <v>0</v>
      </c>
      <c r="AP217" s="75">
        <v>0</v>
      </c>
    </row>
    <row r="218" spans="1:42" s="75" customFormat="1" x14ac:dyDescent="0.25">
      <c r="A218" s="72" t="s">
        <v>39</v>
      </c>
      <c r="B218" s="72" t="s">
        <v>99</v>
      </c>
      <c r="C218" s="72" t="s">
        <v>10</v>
      </c>
      <c r="D218" s="72">
        <v>90</v>
      </c>
      <c r="E218" s="72">
        <v>1320</v>
      </c>
      <c r="F218" s="73" t="s">
        <v>4</v>
      </c>
      <c r="G218" s="72" t="s">
        <v>25</v>
      </c>
      <c r="H218" s="72">
        <v>40</v>
      </c>
      <c r="I218" s="72"/>
      <c r="J218" s="72"/>
      <c r="K218" s="72" t="s">
        <v>33</v>
      </c>
      <c r="L218" s="161" t="str">
        <f t="shared" si="6"/>
        <v>ABS118-90-1320-A-mgn40--NL(Na)</v>
      </c>
      <c r="M218" s="74"/>
      <c r="N218" s="74"/>
      <c r="O218" s="74"/>
      <c r="P218" s="74">
        <v>0.91500000000000004</v>
      </c>
      <c r="Q218" s="74"/>
      <c r="R218" s="74">
        <v>1.34</v>
      </c>
      <c r="S218" s="74">
        <v>1.2250000000000001</v>
      </c>
      <c r="T218" s="74">
        <v>2.415</v>
      </c>
      <c r="U218" s="74"/>
      <c r="V218" s="74"/>
      <c r="W218" s="74"/>
    </row>
    <row r="219" spans="1:42" s="75" customFormat="1" x14ac:dyDescent="0.25">
      <c r="A219" s="72" t="s">
        <v>39</v>
      </c>
      <c r="B219" s="72" t="s">
        <v>100</v>
      </c>
      <c r="C219" s="72" t="s">
        <v>10</v>
      </c>
      <c r="D219" s="72">
        <v>90</v>
      </c>
      <c r="E219" s="72">
        <v>1050</v>
      </c>
      <c r="F219" s="73" t="s">
        <v>4</v>
      </c>
      <c r="G219" s="72" t="s">
        <v>25</v>
      </c>
      <c r="H219" s="72">
        <v>320</v>
      </c>
      <c r="I219" s="72"/>
      <c r="J219" s="72"/>
      <c r="K219" s="72" t="s">
        <v>33</v>
      </c>
      <c r="L219" s="161" t="str">
        <f t="shared" si="6"/>
        <v>ABS118-90-1050-A-mgn320--NL(Na)</v>
      </c>
      <c r="M219" s="74"/>
      <c r="N219" s="74"/>
      <c r="O219" s="74"/>
      <c r="P219" s="74">
        <v>1.5149999999999999</v>
      </c>
      <c r="Q219" s="74">
        <v>1.73</v>
      </c>
      <c r="R219" s="74"/>
      <c r="S219" s="74"/>
      <c r="T219" s="74"/>
      <c r="U219" s="74"/>
      <c r="V219" s="74"/>
      <c r="W219" s="74"/>
    </row>
    <row r="220" spans="1:42" s="75" customFormat="1" x14ac:dyDescent="0.25">
      <c r="A220" s="72" t="s">
        <v>23</v>
      </c>
      <c r="B220" s="72" t="s">
        <v>110</v>
      </c>
      <c r="C220" s="72" t="s">
        <v>10</v>
      </c>
      <c r="D220" s="72">
        <v>90</v>
      </c>
      <c r="E220" s="72">
        <v>10</v>
      </c>
      <c r="F220" s="73" t="s">
        <v>111</v>
      </c>
      <c r="G220" s="72"/>
      <c r="H220" s="72"/>
      <c r="I220" s="72"/>
      <c r="J220" s="72"/>
      <c r="K220" s="72" t="s">
        <v>33</v>
      </c>
      <c r="L220" s="161" t="str">
        <f t="shared" si="6"/>
        <v>ABS118-90-10-A(pH2.5)---NL(Na)</v>
      </c>
      <c r="M220" s="74"/>
      <c r="N220" s="74"/>
      <c r="O220" s="74">
        <v>64</v>
      </c>
      <c r="P220" s="74">
        <v>86</v>
      </c>
      <c r="Q220" s="74"/>
      <c r="R220" s="74"/>
      <c r="S220" s="74"/>
      <c r="T220" s="74"/>
      <c r="U220" s="74"/>
      <c r="V220" s="74"/>
      <c r="W220" s="74"/>
    </row>
    <row r="221" spans="1:42" s="75" customFormat="1" x14ac:dyDescent="0.25">
      <c r="A221" s="72" t="s">
        <v>23</v>
      </c>
      <c r="B221" s="72" t="s">
        <v>110</v>
      </c>
      <c r="C221" s="72" t="s">
        <v>10</v>
      </c>
      <c r="D221" s="72">
        <v>90</v>
      </c>
      <c r="E221" s="72">
        <v>10</v>
      </c>
      <c r="F221" s="73" t="s">
        <v>112</v>
      </c>
      <c r="G221" s="72"/>
      <c r="H221" s="72"/>
      <c r="I221" s="72"/>
      <c r="J221" s="72"/>
      <c r="K221" s="72" t="s">
        <v>33</v>
      </c>
      <c r="L221" s="161" t="str">
        <f t="shared" si="6"/>
        <v>ABS118-90-10-A(pH5.6)---NL(Na)</v>
      </c>
      <c r="M221" s="74"/>
      <c r="N221" s="74"/>
      <c r="O221" s="74">
        <v>4.3</v>
      </c>
      <c r="P221" s="74">
        <v>7.8</v>
      </c>
      <c r="Q221" s="74"/>
      <c r="R221" s="74"/>
      <c r="S221" s="74"/>
      <c r="T221" s="74"/>
      <c r="U221" s="74"/>
      <c r="V221" s="74"/>
      <c r="W221" s="74"/>
    </row>
    <row r="222" spans="1:42" s="75" customFormat="1" x14ac:dyDescent="0.25">
      <c r="A222" s="72" t="s">
        <v>23</v>
      </c>
      <c r="B222" s="72" t="s">
        <v>110</v>
      </c>
      <c r="C222" s="72" t="s">
        <v>10</v>
      </c>
      <c r="D222" s="72">
        <v>90</v>
      </c>
      <c r="E222" s="72">
        <v>10</v>
      </c>
      <c r="F222" s="73" t="s">
        <v>113</v>
      </c>
      <c r="G222" s="72"/>
      <c r="H222" s="72"/>
      <c r="I222" s="72"/>
      <c r="J222" s="72"/>
      <c r="K222" s="72" t="s">
        <v>33</v>
      </c>
      <c r="L222" s="161" t="str">
        <f t="shared" si="6"/>
        <v>ABS118-90-10-A(pH6.1)---NL(Na)</v>
      </c>
      <c r="M222" s="74"/>
      <c r="N222" s="74"/>
      <c r="O222" s="74">
        <v>2.8</v>
      </c>
      <c r="P222" s="74">
        <v>5.4</v>
      </c>
      <c r="Q222" s="74"/>
      <c r="R222" s="74"/>
      <c r="S222" s="74"/>
      <c r="T222" s="74"/>
      <c r="U222" s="74"/>
      <c r="V222" s="74"/>
      <c r="W222" s="74"/>
    </row>
    <row r="223" spans="1:42" s="75" customFormat="1" x14ac:dyDescent="0.25">
      <c r="A223" s="72" t="s">
        <v>23</v>
      </c>
      <c r="B223" s="72" t="s">
        <v>110</v>
      </c>
      <c r="C223" s="72" t="s">
        <v>10</v>
      </c>
      <c r="D223" s="72">
        <v>90</v>
      </c>
      <c r="E223" s="72">
        <v>10</v>
      </c>
      <c r="F223" s="73" t="s">
        <v>114</v>
      </c>
      <c r="G223" s="72"/>
      <c r="H223" s="72"/>
      <c r="I223" s="72"/>
      <c r="J223" s="72"/>
      <c r="K223" s="72" t="s">
        <v>33</v>
      </c>
      <c r="L223" s="161" t="str">
        <f t="shared" si="6"/>
        <v>ABS118-90-10-A(pH8.2)---NL(Na)</v>
      </c>
      <c r="M223" s="74"/>
      <c r="N223" s="74"/>
      <c r="O223" s="74">
        <v>5.7</v>
      </c>
      <c r="P223" s="74">
        <v>8.6</v>
      </c>
      <c r="Q223" s="74"/>
      <c r="R223" s="74"/>
      <c r="S223" s="74"/>
      <c r="T223" s="74"/>
      <c r="U223" s="74"/>
      <c r="V223" s="74"/>
      <c r="W223" s="74"/>
    </row>
    <row r="224" spans="1:42" s="75" customFormat="1" x14ac:dyDescent="0.25">
      <c r="A224" s="72" t="s">
        <v>23</v>
      </c>
      <c r="B224" s="72" t="s">
        <v>110</v>
      </c>
      <c r="C224" s="72" t="s">
        <v>10</v>
      </c>
      <c r="D224" s="72">
        <v>90</v>
      </c>
      <c r="E224" s="72">
        <v>10</v>
      </c>
      <c r="F224" s="73" t="s">
        <v>115</v>
      </c>
      <c r="G224" s="72"/>
      <c r="H224" s="72"/>
      <c r="I224" s="72"/>
      <c r="J224" s="72"/>
      <c r="K224" s="72" t="s">
        <v>33</v>
      </c>
      <c r="L224" s="161" t="str">
        <f t="shared" si="6"/>
        <v>ABS118-90-10-A(pH9 unbf.)---NL(Na)</v>
      </c>
      <c r="M224" s="74"/>
      <c r="N224" s="74"/>
      <c r="O224" s="74">
        <v>6.9</v>
      </c>
      <c r="P224" s="74">
        <v>9.5</v>
      </c>
      <c r="Q224" s="74"/>
      <c r="R224" s="74"/>
      <c r="S224" s="74"/>
      <c r="T224" s="74"/>
      <c r="U224" s="74"/>
      <c r="V224" s="74"/>
      <c r="W224" s="74"/>
    </row>
    <row r="225" spans="1:42" s="75" customFormat="1" x14ac:dyDescent="0.25">
      <c r="A225" s="72" t="s">
        <v>23</v>
      </c>
      <c r="B225" s="72" t="s">
        <v>27</v>
      </c>
      <c r="C225" s="72" t="s">
        <v>10</v>
      </c>
      <c r="D225" s="72">
        <v>90</v>
      </c>
      <c r="E225" s="72">
        <v>10</v>
      </c>
      <c r="F225" s="73" t="s">
        <v>4</v>
      </c>
      <c r="G225" s="72" t="s">
        <v>26</v>
      </c>
      <c r="H225" s="72">
        <v>40</v>
      </c>
      <c r="I225" s="72"/>
      <c r="J225" s="72"/>
      <c r="K225" s="72" t="s">
        <v>33</v>
      </c>
      <c r="L225" s="161" t="str">
        <f t="shared" si="6"/>
        <v>ABS118-90-10-A-feoh40--NL(Na)</v>
      </c>
      <c r="M225" s="74"/>
      <c r="N225" s="74">
        <v>0</v>
      </c>
      <c r="O225" s="74"/>
      <c r="P225" s="74">
        <v>18</v>
      </c>
      <c r="Q225" s="74"/>
      <c r="R225" s="74">
        <v>58</v>
      </c>
      <c r="S225" s="74">
        <v>99</v>
      </c>
      <c r="T225" s="74"/>
      <c r="U225" s="74"/>
      <c r="V225" s="74">
        <v>228</v>
      </c>
      <c r="W225" s="74">
        <v>286</v>
      </c>
      <c r="X225" s="75">
        <v>0</v>
      </c>
      <c r="Y225" s="75">
        <v>0</v>
      </c>
      <c r="Z225" s="75">
        <v>0</v>
      </c>
      <c r="AA225" s="75">
        <v>0</v>
      </c>
      <c r="AB225" s="75">
        <v>0</v>
      </c>
      <c r="AC225" s="75">
        <v>0</v>
      </c>
      <c r="AD225" s="75">
        <v>0</v>
      </c>
      <c r="AE225" s="75">
        <v>0</v>
      </c>
      <c r="AF225" s="75">
        <v>0</v>
      </c>
      <c r="AG225" s="75">
        <v>0</v>
      </c>
      <c r="AH225" s="75">
        <v>0</v>
      </c>
      <c r="AI225" s="75">
        <v>0</v>
      </c>
      <c r="AJ225" s="75">
        <v>0</v>
      </c>
      <c r="AK225" s="75">
        <v>0</v>
      </c>
      <c r="AL225" s="75">
        <v>0</v>
      </c>
      <c r="AM225" s="75">
        <v>0</v>
      </c>
      <c r="AN225" s="75">
        <v>0</v>
      </c>
      <c r="AO225" s="75">
        <v>0</v>
      </c>
      <c r="AP225" s="75">
        <v>0</v>
      </c>
    </row>
    <row r="226" spans="1:42" s="75" customFormat="1" x14ac:dyDescent="0.25">
      <c r="A226" s="72" t="s">
        <v>59</v>
      </c>
      <c r="B226" s="72" t="s">
        <v>60</v>
      </c>
      <c r="C226" s="72" t="s">
        <v>10</v>
      </c>
      <c r="D226" s="72">
        <v>90</v>
      </c>
      <c r="E226" s="72">
        <v>10</v>
      </c>
      <c r="F226" s="73" t="s">
        <v>4</v>
      </c>
      <c r="G226" s="72"/>
      <c r="H226" s="72"/>
      <c r="I226" s="72"/>
      <c r="J226" s="72"/>
      <c r="K226" s="72" t="s">
        <v>33</v>
      </c>
      <c r="L226" s="161" t="str">
        <f t="shared" si="6"/>
        <v>ABS118-90-10-A---NL(Na)</v>
      </c>
      <c r="M226" s="74"/>
      <c r="N226" s="74"/>
      <c r="O226" s="74"/>
      <c r="P226" s="74"/>
      <c r="Q226" s="74"/>
      <c r="R226" s="74"/>
      <c r="S226" s="74"/>
      <c r="T226" s="74"/>
      <c r="U226" s="74"/>
      <c r="V226" s="74"/>
      <c r="W226" s="74"/>
    </row>
    <row r="227" spans="1:42" s="75" customFormat="1" x14ac:dyDescent="0.25">
      <c r="A227" s="72" t="s">
        <v>61</v>
      </c>
      <c r="B227" s="72" t="s">
        <v>62</v>
      </c>
      <c r="C227" s="72" t="s">
        <v>10</v>
      </c>
      <c r="D227" s="72">
        <v>90</v>
      </c>
      <c r="E227" s="72">
        <v>10</v>
      </c>
      <c r="F227" s="73" t="s">
        <v>4</v>
      </c>
      <c r="G227" s="72"/>
      <c r="H227" s="72"/>
      <c r="I227" s="72"/>
      <c r="J227" s="72"/>
      <c r="K227" s="72" t="s">
        <v>33</v>
      </c>
      <c r="L227" s="161" t="str">
        <f t="shared" si="6"/>
        <v>ABS118-90-10-A---NL(Na)</v>
      </c>
      <c r="M227" s="74"/>
      <c r="N227" s="74"/>
      <c r="O227" s="74"/>
      <c r="P227" s="74"/>
      <c r="Q227" s="74"/>
      <c r="R227" s="74"/>
      <c r="S227" s="74"/>
      <c r="T227" s="74"/>
      <c r="U227" s="74"/>
      <c r="V227" s="74"/>
      <c r="W227" s="74"/>
    </row>
    <row r="228" spans="1:42" s="75" customFormat="1" x14ac:dyDescent="0.25">
      <c r="A228" s="72" t="s">
        <v>39</v>
      </c>
      <c r="B228" s="72" t="s">
        <v>66</v>
      </c>
      <c r="C228" s="72" t="s">
        <v>10</v>
      </c>
      <c r="D228" s="72">
        <v>90</v>
      </c>
      <c r="E228" s="72">
        <v>10</v>
      </c>
      <c r="F228" s="73" t="s">
        <v>4</v>
      </c>
      <c r="G228" s="72"/>
      <c r="H228" s="72"/>
      <c r="I228" s="72"/>
      <c r="J228" s="72"/>
      <c r="K228" s="72" t="s">
        <v>33</v>
      </c>
      <c r="L228" s="161" t="str">
        <f t="shared" si="6"/>
        <v>ABS118-90-10-A---NL(Na)</v>
      </c>
      <c r="M228" s="74"/>
      <c r="N228" s="74">
        <v>6.1</v>
      </c>
      <c r="O228" s="74"/>
      <c r="P228" s="74">
        <v>9.5</v>
      </c>
      <c r="Q228" s="74"/>
      <c r="R228" s="74">
        <v>10</v>
      </c>
      <c r="S228" s="74"/>
      <c r="T228" s="74"/>
      <c r="U228" s="74"/>
      <c r="V228" s="74"/>
      <c r="W228" s="74"/>
    </row>
    <row r="229" spans="1:42" s="75" customFormat="1" x14ac:dyDescent="0.25">
      <c r="A229" s="72" t="s">
        <v>39</v>
      </c>
      <c r="B229" s="72" t="s">
        <v>66</v>
      </c>
      <c r="C229" s="72" t="s">
        <v>10</v>
      </c>
      <c r="D229" s="72">
        <v>90</v>
      </c>
      <c r="E229" s="72">
        <v>50</v>
      </c>
      <c r="F229" s="73" t="s">
        <v>4</v>
      </c>
      <c r="G229" s="72"/>
      <c r="H229" s="72"/>
      <c r="I229" s="72"/>
      <c r="J229" s="72"/>
      <c r="K229" s="72" t="s">
        <v>33</v>
      </c>
      <c r="L229" s="161" t="str">
        <f t="shared" si="6"/>
        <v>ABS118-90-50-A---NL(Na)</v>
      </c>
      <c r="M229" s="74"/>
      <c r="N229" s="74"/>
      <c r="O229" s="74"/>
      <c r="P229" s="74"/>
      <c r="Q229" s="74"/>
      <c r="R229" s="74">
        <v>9.1999999999999993</v>
      </c>
      <c r="S229" s="74">
        <v>10</v>
      </c>
      <c r="T229" s="74"/>
      <c r="U229" s="74"/>
      <c r="V229" s="74"/>
      <c r="W229" s="74"/>
    </row>
    <row r="230" spans="1:42" s="75" customFormat="1" x14ac:dyDescent="0.25">
      <c r="A230" s="72" t="s">
        <v>39</v>
      </c>
      <c r="B230" s="72" t="s">
        <v>66</v>
      </c>
      <c r="C230" s="72" t="s">
        <v>10</v>
      </c>
      <c r="D230" s="72">
        <v>90</v>
      </c>
      <c r="E230" s="72">
        <v>150</v>
      </c>
      <c r="F230" s="73" t="s">
        <v>4</v>
      </c>
      <c r="G230" s="72"/>
      <c r="H230" s="72"/>
      <c r="I230" s="72"/>
      <c r="J230" s="72"/>
      <c r="K230" s="72" t="s">
        <v>33</v>
      </c>
      <c r="L230" s="161" t="str">
        <f t="shared" si="6"/>
        <v>ABS118-90-150-A---NL(Na)</v>
      </c>
      <c r="M230" s="74"/>
      <c r="N230" s="74"/>
      <c r="O230" s="74"/>
      <c r="P230" s="74">
        <v>1.48</v>
      </c>
      <c r="Q230" s="74"/>
      <c r="R230" s="74">
        <v>1.58</v>
      </c>
      <c r="S230" s="74">
        <v>1.61</v>
      </c>
      <c r="T230" s="74">
        <v>2.06</v>
      </c>
      <c r="U230" s="74"/>
      <c r="V230" s="74"/>
      <c r="W230" s="74"/>
    </row>
    <row r="231" spans="1:42" s="75" customFormat="1" x14ac:dyDescent="0.25">
      <c r="A231" s="72" t="s">
        <v>39</v>
      </c>
      <c r="B231" s="72" t="s">
        <v>65</v>
      </c>
      <c r="C231" s="72" t="s">
        <v>10</v>
      </c>
      <c r="D231" s="72">
        <v>90</v>
      </c>
      <c r="E231" s="72">
        <v>260</v>
      </c>
      <c r="F231" s="73" t="s">
        <v>4</v>
      </c>
      <c r="G231" s="72"/>
      <c r="H231" s="72"/>
      <c r="I231" s="72"/>
      <c r="J231" s="72"/>
      <c r="K231" s="72" t="s">
        <v>33</v>
      </c>
      <c r="L231" s="161" t="str">
        <f t="shared" si="6"/>
        <v>ABS118-90-260-A---NL(Na)</v>
      </c>
      <c r="M231" s="74"/>
      <c r="N231" s="74"/>
      <c r="O231" s="74"/>
      <c r="P231" s="74"/>
      <c r="Q231" s="74"/>
      <c r="R231" s="74">
        <v>3.2</v>
      </c>
      <c r="S231" s="74">
        <v>2.5</v>
      </c>
      <c r="T231" s="74"/>
      <c r="U231" s="74"/>
      <c r="V231" s="74"/>
      <c r="W231" s="74"/>
    </row>
    <row r="232" spans="1:42" s="75" customFormat="1" x14ac:dyDescent="0.25">
      <c r="A232" s="72" t="s">
        <v>39</v>
      </c>
      <c r="B232" s="72" t="s">
        <v>65</v>
      </c>
      <c r="C232" s="72" t="s">
        <v>10</v>
      </c>
      <c r="D232" s="72">
        <v>90</v>
      </c>
      <c r="E232" s="72">
        <v>1100</v>
      </c>
      <c r="F232" s="73" t="s">
        <v>4</v>
      </c>
      <c r="G232" s="72"/>
      <c r="H232" s="72"/>
      <c r="I232" s="72"/>
      <c r="J232" s="72"/>
      <c r="K232" s="72" t="s">
        <v>33</v>
      </c>
      <c r="L232" s="161" t="str">
        <f t="shared" si="6"/>
        <v>ABS118-90-1100-A---NL(Na)</v>
      </c>
      <c r="M232" s="74"/>
      <c r="N232" s="74">
        <v>0</v>
      </c>
      <c r="O232" s="74"/>
      <c r="P232" s="74">
        <v>0.55000000000000004</v>
      </c>
      <c r="Q232" s="74"/>
      <c r="R232" s="74">
        <v>0.92</v>
      </c>
      <c r="S232" s="74">
        <v>0.75</v>
      </c>
      <c r="T232" s="74"/>
      <c r="U232" s="74"/>
      <c r="V232" s="74">
        <v>1.1499999999999999</v>
      </c>
      <c r="W232" s="74">
        <v>0</v>
      </c>
      <c r="X232" s="75">
        <v>0</v>
      </c>
      <c r="Y232" s="75">
        <v>0</v>
      </c>
      <c r="Z232" s="75">
        <v>0</v>
      </c>
      <c r="AA232" s="75">
        <v>0</v>
      </c>
      <c r="AB232" s="75">
        <v>0</v>
      </c>
      <c r="AC232" s="75">
        <v>0</v>
      </c>
      <c r="AD232" s="75">
        <v>0</v>
      </c>
      <c r="AE232" s="75">
        <v>0</v>
      </c>
      <c r="AF232" s="75">
        <v>0</v>
      </c>
      <c r="AG232" s="75">
        <v>0</v>
      </c>
      <c r="AH232" s="75">
        <v>0</v>
      </c>
      <c r="AI232" s="75">
        <v>0</v>
      </c>
      <c r="AJ232" s="75">
        <v>0</v>
      </c>
      <c r="AK232" s="75">
        <v>0</v>
      </c>
      <c r="AL232" s="75">
        <v>0</v>
      </c>
      <c r="AM232" s="75">
        <v>0</v>
      </c>
      <c r="AN232" s="75">
        <v>0</v>
      </c>
      <c r="AO232" s="75">
        <v>0</v>
      </c>
      <c r="AP232" s="75">
        <v>0</v>
      </c>
    </row>
    <row r="233" spans="1:42" s="75" customFormat="1" x14ac:dyDescent="0.25">
      <c r="A233" s="72" t="s">
        <v>39</v>
      </c>
      <c r="B233" s="72" t="s">
        <v>16</v>
      </c>
      <c r="C233" s="72" t="s">
        <v>10</v>
      </c>
      <c r="D233" s="72">
        <v>70</v>
      </c>
      <c r="E233" s="72">
        <v>1100</v>
      </c>
      <c r="F233" s="73" t="s">
        <v>4</v>
      </c>
      <c r="G233" s="72"/>
      <c r="H233" s="72"/>
      <c r="I233" s="72"/>
      <c r="J233" s="72"/>
      <c r="K233" s="72" t="s">
        <v>33</v>
      </c>
      <c r="L233" s="161" t="str">
        <f t="shared" si="6"/>
        <v>ABS118-70-1100-A---NL(Na)</v>
      </c>
      <c r="M233" s="74"/>
      <c r="N233" s="74"/>
      <c r="O233" s="74"/>
      <c r="P233" s="74">
        <v>0.86</v>
      </c>
      <c r="Q233" s="74"/>
      <c r="R233" s="74">
        <v>0.97</v>
      </c>
      <c r="S233" s="74">
        <v>0.93</v>
      </c>
      <c r="T233" s="74"/>
      <c r="U233" s="74"/>
      <c r="V233" s="74">
        <v>1</v>
      </c>
      <c r="W233" s="74"/>
    </row>
    <row r="234" spans="1:42" s="75" customFormat="1" x14ac:dyDescent="0.25">
      <c r="A234" s="72" t="s">
        <v>39</v>
      </c>
      <c r="B234" s="72" t="s">
        <v>16</v>
      </c>
      <c r="C234" s="72" t="s">
        <v>10</v>
      </c>
      <c r="D234" s="72">
        <v>50</v>
      </c>
      <c r="E234" s="72">
        <v>1100</v>
      </c>
      <c r="F234" s="73" t="s">
        <v>4</v>
      </c>
      <c r="G234" s="72"/>
      <c r="H234" s="72"/>
      <c r="I234" s="72"/>
      <c r="J234" s="72"/>
      <c r="K234" s="72" t="s">
        <v>33</v>
      </c>
      <c r="L234" s="161" t="str">
        <f t="shared" si="6"/>
        <v>ABS118-50-1100-A---NL(Na)</v>
      </c>
      <c r="M234" s="74"/>
      <c r="N234" s="74"/>
      <c r="O234" s="74"/>
      <c r="P234" s="74">
        <v>0.27</v>
      </c>
      <c r="Q234" s="74"/>
      <c r="R234" s="74">
        <v>0.71</v>
      </c>
      <c r="S234" s="74">
        <v>0.77</v>
      </c>
      <c r="T234" s="74"/>
      <c r="U234" s="74"/>
      <c r="V234" s="74">
        <v>0.84</v>
      </c>
      <c r="W234" s="74"/>
    </row>
    <row r="235" spans="1:42" s="75" customFormat="1" x14ac:dyDescent="0.25">
      <c r="A235" s="72" t="s">
        <v>23</v>
      </c>
      <c r="B235" s="72" t="s">
        <v>109</v>
      </c>
      <c r="C235" s="72" t="s">
        <v>10</v>
      </c>
      <c r="D235" s="72">
        <v>40</v>
      </c>
      <c r="E235" s="72">
        <v>260</v>
      </c>
      <c r="F235" s="73" t="s">
        <v>4</v>
      </c>
      <c r="G235" s="72"/>
      <c r="H235" s="72"/>
      <c r="I235" s="72"/>
      <c r="J235" s="72"/>
      <c r="K235" s="72" t="s">
        <v>33</v>
      </c>
      <c r="L235" s="161" t="str">
        <f t="shared" si="6"/>
        <v>ABS118-40-260-A---NL(Na)</v>
      </c>
      <c r="M235" s="74"/>
      <c r="N235" s="74">
        <v>0.59</v>
      </c>
      <c r="O235" s="74"/>
      <c r="P235" s="74">
        <v>0.32</v>
      </c>
      <c r="Q235" s="74"/>
      <c r="R235" s="74">
        <v>0.24</v>
      </c>
      <c r="S235" s="74">
        <v>0.18</v>
      </c>
      <c r="T235" s="74"/>
      <c r="U235" s="74"/>
      <c r="V235" s="74">
        <v>0.25</v>
      </c>
      <c r="W235" s="74"/>
    </row>
    <row r="236" spans="1:42" s="75" customFormat="1" x14ac:dyDescent="0.25">
      <c r="A236" s="72" t="s">
        <v>23</v>
      </c>
      <c r="B236" s="72" t="s">
        <v>109</v>
      </c>
      <c r="C236" s="72" t="s">
        <v>10</v>
      </c>
      <c r="D236" s="72">
        <v>70</v>
      </c>
      <c r="E236" s="72">
        <v>50</v>
      </c>
      <c r="F236" s="73" t="s">
        <v>4</v>
      </c>
      <c r="G236" s="72"/>
      <c r="H236" s="72"/>
      <c r="I236" s="72"/>
      <c r="J236" s="72"/>
      <c r="K236" s="72" t="s">
        <v>33</v>
      </c>
      <c r="L236" s="161" t="str">
        <f t="shared" si="6"/>
        <v>ABS118-70-50-A---NL(Na)</v>
      </c>
      <c r="M236" s="74"/>
      <c r="N236" s="74">
        <v>0.89</v>
      </c>
      <c r="O236" s="74"/>
      <c r="P236" s="74">
        <v>2.5</v>
      </c>
      <c r="Q236" s="74"/>
      <c r="R236" s="74">
        <v>5.3</v>
      </c>
      <c r="S236" s="74">
        <v>11</v>
      </c>
      <c r="T236" s="74"/>
      <c r="U236" s="74"/>
      <c r="V236" s="74">
        <v>11.5</v>
      </c>
      <c r="W236" s="74"/>
    </row>
    <row r="237" spans="1:42" s="75" customFormat="1" x14ac:dyDescent="0.25">
      <c r="A237" s="72" t="s">
        <v>23</v>
      </c>
      <c r="B237" s="72" t="s">
        <v>109</v>
      </c>
      <c r="C237" s="72" t="s">
        <v>10</v>
      </c>
      <c r="D237" s="72">
        <v>90</v>
      </c>
      <c r="E237" s="72">
        <v>260</v>
      </c>
      <c r="F237" s="73" t="s">
        <v>4</v>
      </c>
      <c r="G237" s="72"/>
      <c r="H237" s="72"/>
      <c r="I237" s="72"/>
      <c r="J237" s="72"/>
      <c r="K237" s="72" t="s">
        <v>33</v>
      </c>
      <c r="L237" s="161" t="str">
        <f t="shared" si="6"/>
        <v>ABS118-90-260-A---NL(Na)</v>
      </c>
      <c r="M237" s="74"/>
      <c r="N237" s="74">
        <v>0.71</v>
      </c>
      <c r="O237" s="74"/>
      <c r="P237" s="74">
        <v>2.7</v>
      </c>
      <c r="Q237" s="74"/>
      <c r="R237" s="74">
        <v>3.2</v>
      </c>
      <c r="S237" s="74">
        <v>2.5</v>
      </c>
      <c r="T237" s="74"/>
      <c r="U237" s="74"/>
      <c r="V237" s="74"/>
      <c r="W237" s="74"/>
    </row>
    <row r="238" spans="1:42" s="75" customFormat="1" x14ac:dyDescent="0.25">
      <c r="A238" s="72" t="s">
        <v>23</v>
      </c>
      <c r="B238" s="72" t="s">
        <v>109</v>
      </c>
      <c r="C238" s="72" t="s">
        <v>10</v>
      </c>
      <c r="D238" s="72">
        <v>90</v>
      </c>
      <c r="E238" s="72">
        <v>50</v>
      </c>
      <c r="F238" s="73" t="s">
        <v>4</v>
      </c>
      <c r="G238" s="72"/>
      <c r="H238" s="72"/>
      <c r="I238" s="72"/>
      <c r="J238" s="72"/>
      <c r="K238" s="72" t="s">
        <v>33</v>
      </c>
      <c r="L238" s="161" t="str">
        <f t="shared" si="6"/>
        <v>ABS118-90-50-A---NL(Na)</v>
      </c>
      <c r="M238" s="74"/>
      <c r="N238" s="74">
        <v>2.1</v>
      </c>
      <c r="O238" s="74"/>
      <c r="P238" s="74">
        <v>3.3</v>
      </c>
      <c r="Q238" s="74"/>
      <c r="R238" s="74">
        <v>9.1999999999999993</v>
      </c>
      <c r="S238" s="74">
        <v>10.4</v>
      </c>
      <c r="T238" s="74"/>
      <c r="U238" s="74"/>
      <c r="V238" s="74"/>
      <c r="W238" s="74"/>
    </row>
    <row r="239" spans="1:42" s="75" customFormat="1" x14ac:dyDescent="0.25">
      <c r="A239" s="72" t="s">
        <v>23</v>
      </c>
      <c r="B239" s="72" t="s">
        <v>109</v>
      </c>
      <c r="C239" s="72" t="s">
        <v>10</v>
      </c>
      <c r="D239" s="72">
        <v>90</v>
      </c>
      <c r="E239" s="72">
        <v>10</v>
      </c>
      <c r="F239" s="73" t="s">
        <v>4</v>
      </c>
      <c r="G239" s="72"/>
      <c r="H239" s="72"/>
      <c r="I239" s="72"/>
      <c r="J239" s="72"/>
      <c r="K239" s="72" t="s">
        <v>33</v>
      </c>
      <c r="L239" s="161" t="str">
        <f t="shared" si="6"/>
        <v>ABS118-90-10-A---NL(Na)</v>
      </c>
      <c r="M239" s="74"/>
      <c r="N239" s="74">
        <v>6.1</v>
      </c>
      <c r="O239" s="74"/>
      <c r="P239" s="74">
        <v>9.5</v>
      </c>
      <c r="Q239" s="74"/>
      <c r="R239" s="74">
        <v>10</v>
      </c>
      <c r="S239" s="74"/>
      <c r="T239" s="74"/>
      <c r="U239" s="74"/>
      <c r="V239" s="74"/>
      <c r="W239" s="74"/>
    </row>
    <row r="240" spans="1:42" s="75" customFormat="1" x14ac:dyDescent="0.25">
      <c r="A240" s="72" t="s">
        <v>23</v>
      </c>
      <c r="B240" s="72" t="s">
        <v>109</v>
      </c>
      <c r="C240" s="72" t="s">
        <v>10</v>
      </c>
      <c r="D240" s="72">
        <v>110</v>
      </c>
      <c r="E240" s="72">
        <v>10</v>
      </c>
      <c r="F240" s="73" t="s">
        <v>4</v>
      </c>
      <c r="G240" s="72"/>
      <c r="H240" s="72"/>
      <c r="I240" s="72"/>
      <c r="J240" s="72"/>
      <c r="K240" s="72" t="s">
        <v>33</v>
      </c>
      <c r="L240" s="161" t="str">
        <f t="shared" si="6"/>
        <v>ABS118-110-10-A---NL(Na)</v>
      </c>
      <c r="M240" s="74">
        <v>8</v>
      </c>
      <c r="N240" s="74">
        <v>9.6</v>
      </c>
      <c r="O240" s="74"/>
      <c r="P240" s="74">
        <v>16</v>
      </c>
      <c r="Q240" s="74"/>
      <c r="R240" s="74">
        <v>21</v>
      </c>
      <c r="S240" s="74">
        <v>20</v>
      </c>
      <c r="T240" s="74"/>
      <c r="U240" s="74"/>
      <c r="V240" s="74">
        <v>24</v>
      </c>
      <c r="W240" s="74"/>
    </row>
    <row r="241" spans="1:42" s="75" customFormat="1" x14ac:dyDescent="0.25">
      <c r="A241" s="72" t="s">
        <v>23</v>
      </c>
      <c r="B241" s="72" t="s">
        <v>119</v>
      </c>
      <c r="C241" s="72" t="s">
        <v>9</v>
      </c>
      <c r="D241" s="72">
        <v>90</v>
      </c>
      <c r="E241" s="72">
        <v>10</v>
      </c>
      <c r="F241" s="73" t="s">
        <v>4</v>
      </c>
      <c r="G241" s="72"/>
      <c r="H241" s="72"/>
      <c r="I241" s="72" t="s">
        <v>102</v>
      </c>
      <c r="J241" s="72">
        <v>2000</v>
      </c>
      <c r="K241" s="72" t="s">
        <v>33</v>
      </c>
      <c r="L241" s="161" t="str">
        <f t="shared" si="6"/>
        <v>JSSA-90-10-A--ben2000-NL(Na)</v>
      </c>
      <c r="M241" s="74"/>
      <c r="N241" s="74"/>
      <c r="O241" s="74"/>
      <c r="P241" s="74"/>
      <c r="Q241" s="74"/>
      <c r="R241" s="74"/>
      <c r="S241" s="74"/>
      <c r="T241" s="74"/>
      <c r="U241" s="74"/>
      <c r="V241" s="74"/>
      <c r="W241" s="74"/>
    </row>
    <row r="242" spans="1:42" s="75" customFormat="1" x14ac:dyDescent="0.25">
      <c r="A242" s="72" t="s">
        <v>23</v>
      </c>
      <c r="B242" s="72" t="s">
        <v>120</v>
      </c>
      <c r="C242" s="72" t="s">
        <v>9</v>
      </c>
      <c r="D242" s="72">
        <v>90</v>
      </c>
      <c r="E242" s="72">
        <v>10</v>
      </c>
      <c r="F242" s="73" t="s">
        <v>121</v>
      </c>
      <c r="G242" s="72"/>
      <c r="H242" s="72"/>
      <c r="I242" s="72" t="s">
        <v>102</v>
      </c>
      <c r="J242" s="72">
        <v>133</v>
      </c>
      <c r="K242" s="72" t="s">
        <v>33</v>
      </c>
      <c r="L242" s="161" t="str">
        <f t="shared" si="6"/>
        <v>JSSA-90-10-D--ben133-NL(Na)</v>
      </c>
      <c r="M242" s="74"/>
      <c r="N242" s="74"/>
      <c r="O242" s="74"/>
      <c r="P242" s="74"/>
      <c r="Q242" s="74"/>
      <c r="R242" s="74"/>
      <c r="S242" s="74"/>
      <c r="T242" s="74"/>
      <c r="U242" s="74"/>
      <c r="V242" s="74"/>
      <c r="W242" s="74"/>
    </row>
    <row r="243" spans="1:42" s="75" customFormat="1" x14ac:dyDescent="0.25">
      <c r="A243" s="72" t="s">
        <v>39</v>
      </c>
      <c r="B243" s="72" t="s">
        <v>101</v>
      </c>
      <c r="C243" s="72" t="s">
        <v>9</v>
      </c>
      <c r="D243" s="72">
        <v>90</v>
      </c>
      <c r="E243" s="72">
        <v>10</v>
      </c>
      <c r="F243" s="73" t="s">
        <v>4</v>
      </c>
      <c r="G243" s="72" t="s">
        <v>25</v>
      </c>
      <c r="H243" s="72">
        <v>33</v>
      </c>
      <c r="I243" s="72" t="s">
        <v>102</v>
      </c>
      <c r="J243" s="72">
        <v>133</v>
      </c>
      <c r="K243" s="72" t="s">
        <v>33</v>
      </c>
      <c r="L243" s="161" t="str">
        <f t="shared" si="6"/>
        <v>JSSA-90-10-A-mgn33-ben133-NL(Na)</v>
      </c>
      <c r="M243" s="74"/>
      <c r="N243" s="74"/>
      <c r="O243" s="74"/>
      <c r="P243" s="74"/>
      <c r="Q243" s="74"/>
      <c r="R243" s="74"/>
      <c r="S243" s="74"/>
      <c r="T243" s="74"/>
      <c r="U243" s="74"/>
      <c r="V243" s="74"/>
      <c r="W243" s="74"/>
    </row>
    <row r="244" spans="1:42" s="75" customFormat="1" x14ac:dyDescent="0.25">
      <c r="A244" s="72" t="s">
        <v>39</v>
      </c>
      <c r="B244" s="72" t="s">
        <v>101</v>
      </c>
      <c r="C244" s="72" t="s">
        <v>9</v>
      </c>
      <c r="D244" s="72">
        <v>90</v>
      </c>
      <c r="E244" s="72">
        <v>1100</v>
      </c>
      <c r="F244" s="73" t="s">
        <v>4</v>
      </c>
      <c r="G244" s="72" t="s">
        <v>25</v>
      </c>
      <c r="H244" s="72">
        <v>33</v>
      </c>
      <c r="I244" s="72" t="s">
        <v>102</v>
      </c>
      <c r="J244" s="72">
        <v>133</v>
      </c>
      <c r="K244" s="72" t="s">
        <v>33</v>
      </c>
      <c r="L244" s="161" t="str">
        <f t="shared" si="6"/>
        <v>JSSA-90-1100-A-mgn33-ben133-NL(Na)</v>
      </c>
      <c r="M244" s="74"/>
      <c r="N244" s="74"/>
      <c r="O244" s="74"/>
      <c r="P244" s="74"/>
      <c r="Q244" s="74"/>
      <c r="R244" s="74"/>
      <c r="S244" s="74"/>
      <c r="T244" s="74"/>
      <c r="U244" s="74"/>
      <c r="V244" s="74"/>
      <c r="W244" s="74"/>
    </row>
    <row r="245" spans="1:42" s="75" customFormat="1" x14ac:dyDescent="0.25">
      <c r="A245" s="72" t="s">
        <v>23</v>
      </c>
      <c r="B245" s="72" t="s">
        <v>24</v>
      </c>
      <c r="C245" s="72" t="s">
        <v>9</v>
      </c>
      <c r="D245" s="72">
        <v>90</v>
      </c>
      <c r="E245" s="72">
        <v>10</v>
      </c>
      <c r="F245" s="73" t="s">
        <v>4</v>
      </c>
      <c r="G245" s="72" t="s">
        <v>25</v>
      </c>
      <c r="H245" s="72">
        <v>40</v>
      </c>
      <c r="I245" s="72"/>
      <c r="J245" s="72"/>
      <c r="K245" s="72" t="s">
        <v>33</v>
      </c>
      <c r="L245" s="161" t="str">
        <f t="shared" si="6"/>
        <v>JSSA-90-10-A-mgn40--NL(Na)</v>
      </c>
      <c r="M245" s="74"/>
      <c r="N245" s="74"/>
      <c r="O245" s="74"/>
      <c r="P245" s="74">
        <v>11</v>
      </c>
      <c r="Q245" s="74"/>
      <c r="R245" s="74"/>
      <c r="S245" s="74">
        <v>75</v>
      </c>
      <c r="T245" s="74"/>
      <c r="U245" s="74"/>
      <c r="V245" s="74">
        <v>0</v>
      </c>
      <c r="W245" s="74">
        <v>0</v>
      </c>
      <c r="X245" s="75">
        <v>0</v>
      </c>
      <c r="Y245" s="75">
        <v>0</v>
      </c>
      <c r="Z245" s="75">
        <v>0</v>
      </c>
      <c r="AA245" s="75">
        <v>0</v>
      </c>
      <c r="AB245" s="75">
        <v>0</v>
      </c>
      <c r="AC245" s="75">
        <v>0</v>
      </c>
      <c r="AD245" s="75">
        <v>0</v>
      </c>
      <c r="AE245" s="75">
        <v>0</v>
      </c>
      <c r="AF245" s="75">
        <v>0</v>
      </c>
      <c r="AG245" s="75">
        <v>0</v>
      </c>
      <c r="AH245" s="75">
        <v>0</v>
      </c>
      <c r="AI245" s="75">
        <v>0</v>
      </c>
      <c r="AJ245" s="75">
        <v>0</v>
      </c>
      <c r="AK245" s="75">
        <v>0</v>
      </c>
      <c r="AL245" s="75">
        <v>0</v>
      </c>
      <c r="AM245" s="75">
        <v>0</v>
      </c>
      <c r="AN245" s="75">
        <v>0</v>
      </c>
      <c r="AO245" s="75">
        <v>0</v>
      </c>
      <c r="AP245" s="75">
        <v>0</v>
      </c>
    </row>
    <row r="246" spans="1:42" s="75" customFormat="1" x14ac:dyDescent="0.25">
      <c r="A246" s="72" t="s">
        <v>56</v>
      </c>
      <c r="B246" s="72" t="s">
        <v>57</v>
      </c>
      <c r="C246" s="72" t="s">
        <v>9</v>
      </c>
      <c r="D246" s="72">
        <v>90</v>
      </c>
      <c r="E246" s="72">
        <v>10</v>
      </c>
      <c r="F246" s="73" t="s">
        <v>4</v>
      </c>
      <c r="G246" s="72"/>
      <c r="H246" s="72"/>
      <c r="I246" s="72"/>
      <c r="J246" s="72"/>
      <c r="K246" s="72" t="s">
        <v>33</v>
      </c>
      <c r="L246" s="161" t="str">
        <f t="shared" si="6"/>
        <v>JSSA-90-10-A---NL(Na)</v>
      </c>
      <c r="M246" s="74">
        <v>4.2</v>
      </c>
      <c r="N246" s="74">
        <v>6.2</v>
      </c>
      <c r="O246" s="74">
        <v>7.5</v>
      </c>
      <c r="P246" s="74">
        <v>10</v>
      </c>
      <c r="Q246" s="74"/>
      <c r="R246" s="74">
        <v>13</v>
      </c>
      <c r="S246" s="74">
        <v>19</v>
      </c>
      <c r="T246" s="74"/>
      <c r="U246" s="74"/>
      <c r="V246" s="74">
        <v>45</v>
      </c>
      <c r="W246" s="74"/>
    </row>
    <row r="247" spans="1:42" s="75" customFormat="1" x14ac:dyDescent="0.25">
      <c r="A247" s="72"/>
      <c r="B247" s="72" t="s">
        <v>55</v>
      </c>
      <c r="C247" s="72" t="s">
        <v>9</v>
      </c>
      <c r="D247" s="72">
        <v>90</v>
      </c>
      <c r="E247" s="72">
        <v>10</v>
      </c>
      <c r="F247" s="73" t="s">
        <v>58</v>
      </c>
      <c r="G247" s="72"/>
      <c r="H247" s="72"/>
      <c r="I247" s="72"/>
      <c r="J247" s="72"/>
      <c r="K247" s="72" t="s">
        <v>33</v>
      </c>
      <c r="L247" s="161" t="str">
        <f t="shared" si="6"/>
        <v>JSSA-90-10-C---NL(Na)</v>
      </c>
      <c r="M247" s="74">
        <v>0</v>
      </c>
      <c r="N247" s="74">
        <v>0</v>
      </c>
      <c r="O247" s="74">
        <v>0</v>
      </c>
      <c r="P247" s="74">
        <v>10</v>
      </c>
      <c r="Q247" s="74"/>
      <c r="R247" s="74">
        <v>17</v>
      </c>
      <c r="S247" s="74">
        <v>50</v>
      </c>
      <c r="T247" s="74"/>
      <c r="U247" s="74"/>
      <c r="V247" s="74"/>
      <c r="W247" s="74"/>
    </row>
    <row r="248" spans="1:42" s="75" customFormat="1" x14ac:dyDescent="0.25">
      <c r="A248" s="72" t="s">
        <v>39</v>
      </c>
      <c r="B248" s="72" t="s">
        <v>15</v>
      </c>
      <c r="C248" s="72" t="s">
        <v>9</v>
      </c>
      <c r="D248" s="72">
        <v>90</v>
      </c>
      <c r="E248" s="72">
        <v>1100</v>
      </c>
      <c r="F248" s="73" t="s">
        <v>4</v>
      </c>
      <c r="G248" s="72"/>
      <c r="H248" s="72"/>
      <c r="I248" s="72"/>
      <c r="J248" s="72"/>
      <c r="K248" s="72" t="s">
        <v>33</v>
      </c>
      <c r="L248" s="161" t="str">
        <f t="shared" si="6"/>
        <v>JSSA-90-1100-A---NL(Na)</v>
      </c>
      <c r="M248" s="74"/>
      <c r="N248" s="74">
        <v>0</v>
      </c>
      <c r="O248" s="74"/>
      <c r="P248" s="74">
        <v>0</v>
      </c>
      <c r="Q248" s="74"/>
      <c r="R248" s="74">
        <v>1.46</v>
      </c>
      <c r="S248" s="74">
        <v>1.46</v>
      </c>
      <c r="T248" s="74"/>
      <c r="U248" s="74"/>
      <c r="V248" s="74">
        <v>1.63</v>
      </c>
      <c r="W248" s="74">
        <v>0</v>
      </c>
      <c r="X248" s="75">
        <v>0</v>
      </c>
      <c r="Y248" s="75">
        <v>0</v>
      </c>
      <c r="Z248" s="75">
        <v>0</v>
      </c>
      <c r="AA248" s="75">
        <v>0</v>
      </c>
      <c r="AB248" s="75">
        <v>0</v>
      </c>
      <c r="AC248" s="75">
        <v>0</v>
      </c>
      <c r="AD248" s="75">
        <v>0</v>
      </c>
      <c r="AE248" s="75">
        <v>0</v>
      </c>
      <c r="AF248" s="75">
        <v>0</v>
      </c>
      <c r="AG248" s="75">
        <v>0</v>
      </c>
      <c r="AH248" s="75">
        <v>0</v>
      </c>
      <c r="AI248" s="75">
        <v>0</v>
      </c>
      <c r="AJ248" s="75">
        <v>0</v>
      </c>
      <c r="AK248" s="75">
        <v>0</v>
      </c>
      <c r="AL248" s="75">
        <v>0</v>
      </c>
      <c r="AM248" s="75">
        <v>0</v>
      </c>
      <c r="AN248" s="75">
        <v>0</v>
      </c>
      <c r="AO248" s="75">
        <v>0</v>
      </c>
      <c r="AP248" s="75">
        <v>0</v>
      </c>
    </row>
    <row r="249" spans="1:42" s="75" customFormat="1" x14ac:dyDescent="0.25">
      <c r="A249" s="72" t="s">
        <v>39</v>
      </c>
      <c r="B249" s="72" t="s">
        <v>15</v>
      </c>
      <c r="C249" s="72" t="s">
        <v>9</v>
      </c>
      <c r="D249" s="72">
        <v>90</v>
      </c>
      <c r="E249" s="72">
        <v>4000</v>
      </c>
      <c r="F249" s="73" t="s">
        <v>4</v>
      </c>
      <c r="G249" s="72"/>
      <c r="H249" s="72"/>
      <c r="I249" s="72"/>
      <c r="J249" s="72"/>
      <c r="K249" s="72" t="s">
        <v>33</v>
      </c>
      <c r="L249" s="161" t="str">
        <f t="shared" si="6"/>
        <v>JSSA-90-4000-A---NL(Na)</v>
      </c>
      <c r="M249" s="74"/>
      <c r="N249" s="74"/>
      <c r="O249" s="74"/>
      <c r="P249" s="74"/>
      <c r="Q249" s="74"/>
      <c r="R249" s="74">
        <v>0.63</v>
      </c>
      <c r="S249" s="74"/>
      <c r="T249" s="74"/>
      <c r="U249" s="74"/>
      <c r="V249" s="74"/>
      <c r="W249" s="74"/>
    </row>
    <row r="250" spans="1:42" s="75" customFormat="1" x14ac:dyDescent="0.25">
      <c r="A250" s="72" t="s">
        <v>23</v>
      </c>
      <c r="B250" s="72" t="s">
        <v>27</v>
      </c>
      <c r="C250" s="72" t="s">
        <v>2</v>
      </c>
      <c r="D250" s="72">
        <v>90</v>
      </c>
      <c r="E250" s="72">
        <v>10</v>
      </c>
      <c r="F250" s="73" t="s">
        <v>4</v>
      </c>
      <c r="G250" s="72" t="s">
        <v>25</v>
      </c>
      <c r="H250" s="72">
        <v>40</v>
      </c>
      <c r="I250" s="72"/>
      <c r="J250" s="72"/>
      <c r="K250" s="72" t="s">
        <v>33</v>
      </c>
      <c r="L250" s="161" t="str">
        <f t="shared" si="6"/>
        <v>SON68-90-10-A-mgn40--NL(Na)</v>
      </c>
      <c r="M250" s="74"/>
      <c r="N250" s="74">
        <v>4</v>
      </c>
      <c r="O250" s="74"/>
      <c r="P250" s="74">
        <v>16</v>
      </c>
      <c r="Q250" s="74"/>
      <c r="R250" s="74">
        <v>58</v>
      </c>
      <c r="S250" s="74">
        <v>75</v>
      </c>
      <c r="T250" s="74"/>
      <c r="U250" s="74"/>
      <c r="V250" s="74">
        <v>90</v>
      </c>
      <c r="W250" s="74">
        <v>94</v>
      </c>
      <c r="X250" s="75">
        <v>0</v>
      </c>
      <c r="Y250" s="75">
        <v>0</v>
      </c>
      <c r="Z250" s="75">
        <v>0</v>
      </c>
      <c r="AA250" s="75">
        <v>0</v>
      </c>
      <c r="AB250" s="75">
        <v>0</v>
      </c>
      <c r="AC250" s="75">
        <v>0</v>
      </c>
      <c r="AD250" s="75">
        <v>0</v>
      </c>
      <c r="AE250" s="75">
        <v>0</v>
      </c>
      <c r="AF250" s="75">
        <v>0</v>
      </c>
      <c r="AG250" s="75">
        <v>0</v>
      </c>
      <c r="AH250" s="75">
        <v>0</v>
      </c>
      <c r="AI250" s="75">
        <v>0</v>
      </c>
      <c r="AJ250" s="75">
        <v>0</v>
      </c>
      <c r="AK250" s="75">
        <v>0</v>
      </c>
      <c r="AL250" s="75">
        <v>0</v>
      </c>
      <c r="AM250" s="75">
        <v>0</v>
      </c>
      <c r="AN250" s="75">
        <v>0</v>
      </c>
      <c r="AO250" s="75">
        <v>0</v>
      </c>
      <c r="AP250" s="75">
        <v>0</v>
      </c>
    </row>
    <row r="251" spans="1:42" s="75" customFormat="1" x14ac:dyDescent="0.25">
      <c r="A251" s="72" t="s">
        <v>17</v>
      </c>
      <c r="B251" s="72" t="s">
        <v>18</v>
      </c>
      <c r="C251" s="72" t="s">
        <v>2</v>
      </c>
      <c r="D251" s="72">
        <v>90</v>
      </c>
      <c r="E251" s="72">
        <v>1200</v>
      </c>
      <c r="F251" s="73" t="s">
        <v>4</v>
      </c>
      <c r="G251" s="72"/>
      <c r="H251" s="72"/>
      <c r="I251" s="72"/>
      <c r="J251" s="72"/>
      <c r="K251" s="72" t="s">
        <v>33</v>
      </c>
      <c r="L251" s="161" t="str">
        <f t="shared" si="6"/>
        <v>SON68-90-1200-A---NL(Na)</v>
      </c>
      <c r="M251" s="74"/>
      <c r="N251" s="74"/>
      <c r="O251" s="74"/>
      <c r="P251" s="74"/>
      <c r="Q251" s="74"/>
      <c r="R251" s="74"/>
      <c r="S251" s="74"/>
      <c r="T251" s="74"/>
      <c r="U251" s="74"/>
      <c r="V251" s="74"/>
      <c r="W251" s="74"/>
      <c r="X251" s="75">
        <v>0</v>
      </c>
      <c r="Y251" s="75">
        <v>0</v>
      </c>
      <c r="Z251" s="75">
        <v>0</v>
      </c>
      <c r="AA251" s="75">
        <v>0</v>
      </c>
      <c r="AB251" s="75">
        <v>0</v>
      </c>
      <c r="AC251" s="75">
        <v>0</v>
      </c>
      <c r="AD251" s="75">
        <v>0</v>
      </c>
      <c r="AE251" s="75">
        <v>0</v>
      </c>
      <c r="AF251" s="75">
        <v>0</v>
      </c>
      <c r="AG251" s="75">
        <v>0</v>
      </c>
      <c r="AH251" s="75">
        <v>0</v>
      </c>
      <c r="AI251" s="75">
        <v>0</v>
      </c>
      <c r="AJ251" s="75">
        <v>0</v>
      </c>
      <c r="AK251" s="75">
        <v>0</v>
      </c>
      <c r="AL251" s="75">
        <v>0</v>
      </c>
      <c r="AM251" s="75">
        <v>0</v>
      </c>
      <c r="AN251" s="75">
        <v>0</v>
      </c>
      <c r="AO251" s="75">
        <v>0</v>
      </c>
      <c r="AP251" s="75">
        <v>0</v>
      </c>
    </row>
    <row r="252" spans="1:42" s="75" customFormat="1" x14ac:dyDescent="0.25">
      <c r="A252" s="72" t="s">
        <v>17</v>
      </c>
      <c r="B252" s="72" t="s">
        <v>19</v>
      </c>
      <c r="C252" s="72" t="s">
        <v>2</v>
      </c>
      <c r="D252" s="72">
        <v>90</v>
      </c>
      <c r="E252" s="72">
        <v>1200</v>
      </c>
      <c r="F252" s="73" t="s">
        <v>4</v>
      </c>
      <c r="G252" s="72"/>
      <c r="H252" s="72"/>
      <c r="I252" s="72"/>
      <c r="J252" s="72"/>
      <c r="K252" s="72" t="s">
        <v>33</v>
      </c>
      <c r="L252" s="161" t="str">
        <f t="shared" si="6"/>
        <v>SON68-90-1200-A---NL(Na)</v>
      </c>
      <c r="M252" s="74"/>
      <c r="N252" s="74"/>
      <c r="O252" s="74"/>
      <c r="P252" s="74"/>
      <c r="Q252" s="74"/>
      <c r="R252" s="74"/>
      <c r="S252" s="74"/>
      <c r="T252" s="74"/>
      <c r="U252" s="74"/>
      <c r="V252" s="74"/>
      <c r="W252" s="74"/>
      <c r="X252" s="75">
        <v>0</v>
      </c>
      <c r="Y252" s="75">
        <v>0</v>
      </c>
      <c r="Z252" s="75">
        <v>0</v>
      </c>
      <c r="AA252" s="75">
        <v>0</v>
      </c>
      <c r="AB252" s="75">
        <v>0</v>
      </c>
      <c r="AC252" s="75">
        <v>0</v>
      </c>
      <c r="AD252" s="75">
        <v>0</v>
      </c>
      <c r="AE252" s="75">
        <v>0</v>
      </c>
      <c r="AF252" s="75">
        <v>0</v>
      </c>
      <c r="AG252" s="75">
        <v>0</v>
      </c>
      <c r="AH252" s="75">
        <v>0</v>
      </c>
      <c r="AI252" s="75">
        <v>0</v>
      </c>
      <c r="AJ252" s="75">
        <v>0</v>
      </c>
      <c r="AK252" s="75">
        <v>0</v>
      </c>
      <c r="AL252" s="75">
        <v>0</v>
      </c>
      <c r="AM252" s="75">
        <v>0</v>
      </c>
      <c r="AN252" s="75">
        <v>0</v>
      </c>
      <c r="AO252" s="75">
        <v>0</v>
      </c>
      <c r="AP252" s="75">
        <v>0</v>
      </c>
    </row>
    <row r="253" spans="1:42" s="75" customFormat="1" x14ac:dyDescent="0.25">
      <c r="A253" s="72" t="s">
        <v>17</v>
      </c>
      <c r="B253" s="72" t="s">
        <v>20</v>
      </c>
      <c r="C253" s="72" t="s">
        <v>2</v>
      </c>
      <c r="D253" s="72">
        <v>90</v>
      </c>
      <c r="E253" s="72">
        <v>1200</v>
      </c>
      <c r="F253" s="73" t="s">
        <v>4</v>
      </c>
      <c r="G253" s="72"/>
      <c r="H253" s="72"/>
      <c r="I253" s="72"/>
      <c r="J253" s="72"/>
      <c r="K253" s="72" t="s">
        <v>33</v>
      </c>
      <c r="L253" s="161" t="str">
        <f t="shared" ref="L253:L316" si="7">CONCATENATE(C253,"-",D253,"-",E253,"-",F253,"-",G253,H253,"-",I253,J253,"-",K253)</f>
        <v>SON68-90-1200-A---NL(Na)</v>
      </c>
      <c r="M253" s="74"/>
      <c r="N253" s="74"/>
      <c r="O253" s="74"/>
      <c r="P253" s="74"/>
      <c r="Q253" s="74"/>
      <c r="R253" s="74"/>
      <c r="S253" s="74"/>
      <c r="T253" s="74"/>
      <c r="U253" s="74"/>
      <c r="V253" s="74"/>
      <c r="W253" s="74"/>
      <c r="X253" s="75">
        <v>0</v>
      </c>
      <c r="Y253" s="75">
        <v>0</v>
      </c>
      <c r="Z253" s="75">
        <v>0</v>
      </c>
      <c r="AA253" s="75">
        <v>0</v>
      </c>
      <c r="AB253" s="75">
        <v>0</v>
      </c>
      <c r="AC253" s="75">
        <v>0</v>
      </c>
      <c r="AD253" s="75">
        <v>0</v>
      </c>
      <c r="AE253" s="75">
        <v>0</v>
      </c>
      <c r="AF253" s="75">
        <v>0</v>
      </c>
      <c r="AG253" s="75">
        <v>0</v>
      </c>
      <c r="AH253" s="75">
        <v>0</v>
      </c>
      <c r="AI253" s="75">
        <v>0</v>
      </c>
      <c r="AJ253" s="75">
        <v>0</v>
      </c>
      <c r="AK253" s="75">
        <v>0</v>
      </c>
      <c r="AL253" s="75">
        <v>0</v>
      </c>
      <c r="AM253" s="75">
        <v>0</v>
      </c>
      <c r="AN253" s="75">
        <v>0</v>
      </c>
      <c r="AO253" s="75">
        <v>0</v>
      </c>
      <c r="AP253" s="75">
        <v>0</v>
      </c>
    </row>
    <row r="254" spans="1:42" s="75" customFormat="1" x14ac:dyDescent="0.25">
      <c r="A254" s="72" t="s">
        <v>17</v>
      </c>
      <c r="B254" s="72" t="s">
        <v>21</v>
      </c>
      <c r="C254" s="72" t="s">
        <v>2</v>
      </c>
      <c r="D254" s="72">
        <v>90</v>
      </c>
      <c r="E254" s="72">
        <v>1200</v>
      </c>
      <c r="F254" s="73" t="s">
        <v>4</v>
      </c>
      <c r="G254" s="72"/>
      <c r="H254" s="72"/>
      <c r="I254" s="72"/>
      <c r="J254" s="72"/>
      <c r="K254" s="72" t="s">
        <v>33</v>
      </c>
      <c r="L254" s="161" t="str">
        <f t="shared" si="7"/>
        <v>SON68-90-1200-A---NL(Na)</v>
      </c>
      <c r="M254" s="74"/>
      <c r="N254" s="74"/>
      <c r="O254" s="74"/>
      <c r="P254" s="74"/>
      <c r="Q254" s="74"/>
      <c r="R254" s="74"/>
      <c r="S254" s="74"/>
      <c r="T254" s="74"/>
      <c r="U254" s="74"/>
      <c r="V254" s="74"/>
      <c r="W254" s="74"/>
      <c r="X254" s="75">
        <v>0</v>
      </c>
      <c r="Y254" s="75">
        <v>0</v>
      </c>
      <c r="Z254" s="75">
        <v>0</v>
      </c>
      <c r="AA254" s="75">
        <v>0</v>
      </c>
      <c r="AB254" s="75">
        <v>0</v>
      </c>
      <c r="AC254" s="75">
        <v>0</v>
      </c>
      <c r="AD254" s="75">
        <v>0</v>
      </c>
      <c r="AE254" s="75">
        <v>0</v>
      </c>
      <c r="AF254" s="75">
        <v>0</v>
      </c>
      <c r="AG254" s="75">
        <v>0</v>
      </c>
      <c r="AH254" s="75">
        <v>0</v>
      </c>
      <c r="AI254" s="75">
        <v>0</v>
      </c>
      <c r="AJ254" s="75">
        <v>0</v>
      </c>
      <c r="AK254" s="75">
        <v>0</v>
      </c>
      <c r="AL254" s="75">
        <v>0</v>
      </c>
      <c r="AM254" s="75">
        <v>0</v>
      </c>
      <c r="AN254" s="75">
        <v>0</v>
      </c>
      <c r="AO254" s="75">
        <v>0</v>
      </c>
      <c r="AP254" s="75">
        <v>0</v>
      </c>
    </row>
    <row r="255" spans="1:42" s="75" customFormat="1" x14ac:dyDescent="0.25">
      <c r="A255" s="72" t="s">
        <v>17</v>
      </c>
      <c r="B255" s="72" t="s">
        <v>22</v>
      </c>
      <c r="C255" s="72" t="s">
        <v>2</v>
      </c>
      <c r="D255" s="72">
        <v>90</v>
      </c>
      <c r="E255" s="72">
        <v>1200</v>
      </c>
      <c r="F255" s="73" t="s">
        <v>4</v>
      </c>
      <c r="G255" s="72"/>
      <c r="H255" s="72"/>
      <c r="I255" s="72"/>
      <c r="J255" s="72"/>
      <c r="K255" s="72" t="s">
        <v>33</v>
      </c>
      <c r="L255" s="161" t="str">
        <f t="shared" si="7"/>
        <v>SON68-90-1200-A---NL(Na)</v>
      </c>
      <c r="M255" s="74"/>
      <c r="N255" s="74"/>
      <c r="O255" s="74"/>
      <c r="P255" s="74"/>
      <c r="Q255" s="74"/>
      <c r="R255" s="74"/>
      <c r="S255" s="74"/>
      <c r="T255" s="74"/>
      <c r="U255" s="74"/>
      <c r="V255" s="74"/>
      <c r="W255" s="74"/>
      <c r="X255" s="75">
        <v>0</v>
      </c>
      <c r="Y255" s="75">
        <v>0</v>
      </c>
      <c r="Z255" s="75">
        <v>0</v>
      </c>
      <c r="AA255" s="75">
        <v>0</v>
      </c>
      <c r="AB255" s="75">
        <v>0</v>
      </c>
      <c r="AC255" s="75">
        <v>0</v>
      </c>
      <c r="AD255" s="75">
        <v>0</v>
      </c>
      <c r="AE255" s="75">
        <v>0</v>
      </c>
      <c r="AF255" s="75">
        <v>0</v>
      </c>
      <c r="AG255" s="75">
        <v>0</v>
      </c>
      <c r="AH255" s="75">
        <v>0</v>
      </c>
      <c r="AI255" s="75">
        <v>0</v>
      </c>
      <c r="AJ255" s="75">
        <v>0</v>
      </c>
      <c r="AK255" s="75">
        <v>0</v>
      </c>
      <c r="AL255" s="75">
        <v>0</v>
      </c>
      <c r="AM255" s="75">
        <v>0</v>
      </c>
      <c r="AN255" s="75">
        <v>0</v>
      </c>
      <c r="AO255" s="75">
        <v>0</v>
      </c>
      <c r="AP255" s="75">
        <v>0</v>
      </c>
    </row>
    <row r="256" spans="1:42" s="75" customFormat="1" x14ac:dyDescent="0.25">
      <c r="A256" s="72" t="s">
        <v>23</v>
      </c>
      <c r="B256" s="72" t="s">
        <v>29</v>
      </c>
      <c r="C256" s="72" t="s">
        <v>2</v>
      </c>
      <c r="D256" s="72">
        <v>90</v>
      </c>
      <c r="E256" s="72">
        <v>10</v>
      </c>
      <c r="F256" s="73" t="s">
        <v>40</v>
      </c>
      <c r="G256" s="72" t="s">
        <v>25</v>
      </c>
      <c r="H256" s="72">
        <v>40</v>
      </c>
      <c r="I256" s="72"/>
      <c r="J256" s="72"/>
      <c r="K256" s="72" t="s">
        <v>33</v>
      </c>
      <c r="L256" s="161" t="str">
        <f t="shared" si="7"/>
        <v>SON68-90-10-A(pH9)-mgn40--NL(Na)</v>
      </c>
      <c r="M256" s="74"/>
      <c r="N256" s="74">
        <v>9</v>
      </c>
      <c r="O256" s="74"/>
      <c r="P256" s="74">
        <v>16</v>
      </c>
      <c r="Q256" s="74"/>
      <c r="R256" s="74">
        <v>21</v>
      </c>
      <c r="S256" s="74">
        <v>32</v>
      </c>
      <c r="T256" s="74"/>
      <c r="U256" s="74"/>
      <c r="V256" s="74">
        <v>0</v>
      </c>
      <c r="W256" s="74">
        <v>0</v>
      </c>
      <c r="X256" s="75">
        <v>0</v>
      </c>
      <c r="Y256" s="75">
        <v>0</v>
      </c>
      <c r="Z256" s="75">
        <v>0</v>
      </c>
      <c r="AA256" s="75">
        <v>0</v>
      </c>
      <c r="AB256" s="75">
        <v>0</v>
      </c>
      <c r="AC256" s="75">
        <v>0</v>
      </c>
      <c r="AD256" s="75">
        <v>0</v>
      </c>
      <c r="AE256" s="75">
        <v>0</v>
      </c>
      <c r="AF256" s="75">
        <v>0</v>
      </c>
      <c r="AG256" s="75">
        <v>0</v>
      </c>
      <c r="AH256" s="75">
        <v>0</v>
      </c>
      <c r="AI256" s="75">
        <v>0</v>
      </c>
      <c r="AJ256" s="75">
        <v>0</v>
      </c>
      <c r="AK256" s="75">
        <v>0</v>
      </c>
      <c r="AL256" s="75">
        <v>0</v>
      </c>
      <c r="AM256" s="75">
        <v>0</v>
      </c>
      <c r="AN256" s="75">
        <v>0</v>
      </c>
      <c r="AO256" s="75">
        <v>0</v>
      </c>
      <c r="AP256" s="75">
        <v>0</v>
      </c>
    </row>
    <row r="257" spans="1:42" s="75" customFormat="1" x14ac:dyDescent="0.25">
      <c r="A257" s="72" t="s">
        <v>23</v>
      </c>
      <c r="B257" s="72" t="s">
        <v>29</v>
      </c>
      <c r="C257" s="72" t="s">
        <v>2</v>
      </c>
      <c r="D257" s="72">
        <v>90</v>
      </c>
      <c r="E257" s="72">
        <v>10</v>
      </c>
      <c r="F257" s="73" t="s">
        <v>40</v>
      </c>
      <c r="G257" s="72" t="s">
        <v>25</v>
      </c>
      <c r="H257" s="72">
        <v>4</v>
      </c>
      <c r="I257" s="72"/>
      <c r="J257" s="72"/>
      <c r="K257" s="72" t="s">
        <v>33</v>
      </c>
      <c r="L257" s="161" t="str">
        <f t="shared" si="7"/>
        <v>SON68-90-10-A(pH9)-mgn4--NL(Na)</v>
      </c>
      <c r="M257" s="74"/>
      <c r="N257" s="74">
        <v>1</v>
      </c>
      <c r="O257" s="74"/>
      <c r="P257" s="74">
        <v>11</v>
      </c>
      <c r="Q257" s="74"/>
      <c r="R257" s="74">
        <v>7</v>
      </c>
      <c r="S257" s="74">
        <v>3</v>
      </c>
      <c r="T257" s="74"/>
      <c r="U257" s="74"/>
      <c r="V257" s="74">
        <v>0</v>
      </c>
      <c r="W257" s="74">
        <v>0</v>
      </c>
      <c r="X257" s="75">
        <v>0</v>
      </c>
      <c r="Y257" s="75">
        <v>0</v>
      </c>
      <c r="Z257" s="75">
        <v>0</v>
      </c>
      <c r="AA257" s="75">
        <v>0</v>
      </c>
      <c r="AB257" s="75">
        <v>0</v>
      </c>
      <c r="AC257" s="75">
        <v>0</v>
      </c>
      <c r="AD257" s="75">
        <v>0</v>
      </c>
      <c r="AE257" s="75">
        <v>0</v>
      </c>
      <c r="AF257" s="75">
        <v>0</v>
      </c>
      <c r="AG257" s="75">
        <v>0</v>
      </c>
      <c r="AH257" s="75">
        <v>0</v>
      </c>
      <c r="AI257" s="75">
        <v>0</v>
      </c>
      <c r="AJ257" s="75">
        <v>0</v>
      </c>
      <c r="AK257" s="75">
        <v>0</v>
      </c>
      <c r="AL257" s="75">
        <v>0</v>
      </c>
      <c r="AM257" s="75">
        <v>0</v>
      </c>
      <c r="AN257" s="75">
        <v>0</v>
      </c>
      <c r="AO257" s="75">
        <v>0</v>
      </c>
      <c r="AP257" s="75">
        <v>0</v>
      </c>
    </row>
    <row r="258" spans="1:42" s="75" customFormat="1" x14ac:dyDescent="0.25">
      <c r="A258" s="72" t="s">
        <v>23</v>
      </c>
      <c r="B258" s="72" t="s">
        <v>29</v>
      </c>
      <c r="C258" s="72" t="s">
        <v>2</v>
      </c>
      <c r="D258" s="72">
        <v>90</v>
      </c>
      <c r="E258" s="72">
        <v>10</v>
      </c>
      <c r="F258" s="73" t="s">
        <v>40</v>
      </c>
      <c r="G258" s="72" t="s">
        <v>26</v>
      </c>
      <c r="H258" s="72">
        <v>40</v>
      </c>
      <c r="I258" s="72"/>
      <c r="J258" s="72"/>
      <c r="K258" s="72" t="s">
        <v>33</v>
      </c>
      <c r="L258" s="161" t="str">
        <f t="shared" si="7"/>
        <v>SON68-90-10-A(pH9)-feoh40--NL(Na)</v>
      </c>
      <c r="M258" s="74"/>
      <c r="N258" s="74">
        <v>9</v>
      </c>
      <c r="O258" s="74"/>
      <c r="P258" s="74">
        <v>28</v>
      </c>
      <c r="Q258" s="74"/>
      <c r="R258" s="74">
        <v>79</v>
      </c>
      <c r="S258" s="74">
        <v>148</v>
      </c>
      <c r="T258" s="74"/>
      <c r="U258" s="74"/>
      <c r="V258" s="74">
        <v>0</v>
      </c>
      <c r="W258" s="74">
        <v>0</v>
      </c>
      <c r="X258" s="75">
        <v>0</v>
      </c>
      <c r="Y258" s="75">
        <v>0</v>
      </c>
      <c r="Z258" s="75">
        <v>0</v>
      </c>
      <c r="AA258" s="75">
        <v>0</v>
      </c>
      <c r="AB258" s="75">
        <v>0</v>
      </c>
      <c r="AC258" s="75">
        <v>0</v>
      </c>
      <c r="AD258" s="75">
        <v>0</v>
      </c>
      <c r="AE258" s="75">
        <v>0</v>
      </c>
      <c r="AF258" s="75">
        <v>0</v>
      </c>
      <c r="AG258" s="75">
        <v>0</v>
      </c>
      <c r="AH258" s="75">
        <v>0</v>
      </c>
      <c r="AI258" s="75">
        <v>0</v>
      </c>
      <c r="AJ258" s="75">
        <v>0</v>
      </c>
      <c r="AK258" s="75">
        <v>0</v>
      </c>
      <c r="AL258" s="75">
        <v>0</v>
      </c>
      <c r="AM258" s="75">
        <v>0</v>
      </c>
      <c r="AN258" s="75">
        <v>0</v>
      </c>
      <c r="AO258" s="75">
        <v>0</v>
      </c>
      <c r="AP258" s="75">
        <v>0</v>
      </c>
    </row>
    <row r="259" spans="1:42" s="75" customFormat="1" x14ac:dyDescent="0.25">
      <c r="A259" s="72" t="s">
        <v>23</v>
      </c>
      <c r="B259" s="72" t="s">
        <v>29</v>
      </c>
      <c r="C259" s="72" t="s">
        <v>2</v>
      </c>
      <c r="D259" s="72">
        <v>90</v>
      </c>
      <c r="E259" s="72">
        <v>10</v>
      </c>
      <c r="F259" s="73" t="s">
        <v>40</v>
      </c>
      <c r="G259" s="72" t="s">
        <v>26</v>
      </c>
      <c r="H259" s="72">
        <v>4</v>
      </c>
      <c r="I259" s="72"/>
      <c r="J259" s="72"/>
      <c r="K259" s="72" t="s">
        <v>33</v>
      </c>
      <c r="L259" s="161" t="str">
        <f t="shared" si="7"/>
        <v>SON68-90-10-A(pH9)-feoh4--NL(Na)</v>
      </c>
      <c r="M259" s="74"/>
      <c r="N259" s="74">
        <v>0</v>
      </c>
      <c r="O259" s="74"/>
      <c r="P259" s="74">
        <v>1</v>
      </c>
      <c r="Q259" s="74"/>
      <c r="R259" s="74">
        <v>0</v>
      </c>
      <c r="S259" s="74">
        <v>1</v>
      </c>
      <c r="T259" s="74"/>
      <c r="U259" s="74"/>
      <c r="V259" s="74">
        <v>0</v>
      </c>
      <c r="W259" s="74">
        <v>0</v>
      </c>
      <c r="X259" s="75">
        <v>0</v>
      </c>
      <c r="Y259" s="75">
        <v>0</v>
      </c>
      <c r="Z259" s="75">
        <v>0</v>
      </c>
      <c r="AA259" s="75">
        <v>0</v>
      </c>
      <c r="AB259" s="75">
        <v>0</v>
      </c>
      <c r="AC259" s="75">
        <v>0</v>
      </c>
      <c r="AD259" s="75">
        <v>0</v>
      </c>
      <c r="AE259" s="75">
        <v>0</v>
      </c>
      <c r="AF259" s="75">
        <v>0</v>
      </c>
      <c r="AG259" s="75">
        <v>0</v>
      </c>
      <c r="AH259" s="75">
        <v>0</v>
      </c>
      <c r="AI259" s="75">
        <v>0</v>
      </c>
      <c r="AJ259" s="75">
        <v>0</v>
      </c>
      <c r="AK259" s="75">
        <v>0</v>
      </c>
      <c r="AL259" s="75">
        <v>0</v>
      </c>
      <c r="AM259" s="75">
        <v>0</v>
      </c>
      <c r="AN259" s="75">
        <v>0</v>
      </c>
      <c r="AO259" s="75">
        <v>0</v>
      </c>
      <c r="AP259" s="75">
        <v>0</v>
      </c>
    </row>
    <row r="260" spans="1:42" s="75" customFormat="1" x14ac:dyDescent="0.25">
      <c r="A260" s="72" t="s">
        <v>39</v>
      </c>
      <c r="B260" s="72" t="s">
        <v>106</v>
      </c>
      <c r="C260" s="72" t="s">
        <v>73</v>
      </c>
      <c r="D260" s="72">
        <v>110</v>
      </c>
      <c r="E260" s="72">
        <v>10</v>
      </c>
      <c r="F260" s="73" t="s">
        <v>4</v>
      </c>
      <c r="G260" s="72"/>
      <c r="H260" s="72"/>
      <c r="I260" s="72"/>
      <c r="J260" s="72"/>
      <c r="K260" s="72" t="s">
        <v>33</v>
      </c>
      <c r="L260" s="161" t="str">
        <f t="shared" si="7"/>
        <v>MW-110-10-A---NL(Na)</v>
      </c>
      <c r="M260" s="74"/>
      <c r="N260" s="74">
        <v>31</v>
      </c>
      <c r="O260" s="74"/>
      <c r="P260" s="74">
        <v>64.400000000000006</v>
      </c>
      <c r="Q260" s="74"/>
      <c r="R260" s="74"/>
      <c r="S260" s="74"/>
      <c r="T260" s="74"/>
      <c r="U260" s="74"/>
      <c r="V260" s="74"/>
      <c r="W260" s="74"/>
    </row>
    <row r="261" spans="1:42" s="75" customFormat="1" x14ac:dyDescent="0.25">
      <c r="A261" s="72" t="s">
        <v>39</v>
      </c>
      <c r="B261" s="72" t="s">
        <v>106</v>
      </c>
      <c r="C261" s="72" t="s">
        <v>73</v>
      </c>
      <c r="D261" s="72">
        <v>110</v>
      </c>
      <c r="E261" s="72">
        <v>10</v>
      </c>
      <c r="F261" s="73" t="s">
        <v>4</v>
      </c>
      <c r="G261" s="72"/>
      <c r="H261" s="72"/>
      <c r="I261" s="72"/>
      <c r="J261" s="72"/>
      <c r="K261" s="72" t="s">
        <v>33</v>
      </c>
      <c r="L261" s="161" t="str">
        <f t="shared" si="7"/>
        <v>MW-110-10-A---NL(Na)</v>
      </c>
      <c r="M261" s="74"/>
      <c r="N261" s="74">
        <v>27.490000000000002</v>
      </c>
      <c r="O261" s="74"/>
      <c r="P261" s="74">
        <v>56.1</v>
      </c>
      <c r="Q261" s="74"/>
      <c r="R261" s="74"/>
      <c r="S261" s="74"/>
      <c r="T261" s="74"/>
      <c r="U261" s="74"/>
      <c r="V261" s="74"/>
      <c r="W261" s="74"/>
    </row>
    <row r="262" spans="1:42" s="75" customFormat="1" x14ac:dyDescent="0.25">
      <c r="A262" s="72" t="s">
        <v>39</v>
      </c>
      <c r="B262" s="72" t="s">
        <v>105</v>
      </c>
      <c r="C262" s="72" t="s">
        <v>73</v>
      </c>
      <c r="D262" s="72">
        <v>90</v>
      </c>
      <c r="E262" s="72">
        <v>10</v>
      </c>
      <c r="F262" s="73" t="s">
        <v>4</v>
      </c>
      <c r="G262" s="72"/>
      <c r="H262" s="72"/>
      <c r="I262" s="72"/>
      <c r="J262" s="72"/>
      <c r="K262" s="72" t="s">
        <v>33</v>
      </c>
      <c r="L262" s="161" t="str">
        <f t="shared" si="7"/>
        <v>MW-90-10-A---NL(Na)</v>
      </c>
      <c r="M262" s="74"/>
      <c r="N262" s="74">
        <v>8.76</v>
      </c>
      <c r="O262" s="74"/>
      <c r="P262" s="74">
        <v>31.25</v>
      </c>
      <c r="Q262" s="74"/>
      <c r="R262" s="74">
        <v>81.150000000000006</v>
      </c>
      <c r="S262" s="74">
        <v>82.65</v>
      </c>
      <c r="T262" s="74"/>
      <c r="U262" s="74"/>
      <c r="V262" s="74"/>
      <c r="W262" s="74"/>
    </row>
    <row r="263" spans="1:42" s="75" customFormat="1" x14ac:dyDescent="0.25">
      <c r="A263" s="72" t="s">
        <v>39</v>
      </c>
      <c r="B263" s="72" t="s">
        <v>105</v>
      </c>
      <c r="C263" s="72" t="s">
        <v>73</v>
      </c>
      <c r="D263" s="72">
        <v>90</v>
      </c>
      <c r="E263" s="72">
        <v>10</v>
      </c>
      <c r="F263" s="73" t="s">
        <v>4</v>
      </c>
      <c r="G263" s="72"/>
      <c r="H263" s="72"/>
      <c r="I263" s="72"/>
      <c r="J263" s="72"/>
      <c r="K263" s="72" t="s">
        <v>33</v>
      </c>
      <c r="L263" s="161" t="str">
        <f t="shared" si="7"/>
        <v>MW-90-10-A---NL(Na)</v>
      </c>
      <c r="M263" s="74"/>
      <c r="N263" s="74">
        <v>5.6550000000000002</v>
      </c>
      <c r="O263" s="74"/>
      <c r="P263" s="74">
        <v>27.49</v>
      </c>
      <c r="Q263" s="74"/>
      <c r="R263" s="74">
        <v>63.66</v>
      </c>
      <c r="S263" s="74"/>
      <c r="T263" s="74"/>
      <c r="U263" s="74"/>
      <c r="V263" s="74"/>
      <c r="W263" s="74"/>
    </row>
    <row r="264" spans="1:42" s="75" customFormat="1" x14ac:dyDescent="0.25">
      <c r="A264" s="72" t="s">
        <v>39</v>
      </c>
      <c r="B264" s="72" t="s">
        <v>103</v>
      </c>
      <c r="C264" s="72" t="s">
        <v>73</v>
      </c>
      <c r="D264" s="72">
        <v>70</v>
      </c>
      <c r="E264" s="72">
        <v>10</v>
      </c>
      <c r="F264" s="73" t="s">
        <v>4</v>
      </c>
      <c r="G264" s="72"/>
      <c r="H264" s="72"/>
      <c r="I264" s="72"/>
      <c r="J264" s="72"/>
      <c r="K264" s="72" t="s">
        <v>33</v>
      </c>
      <c r="L264" s="161" t="str">
        <f t="shared" si="7"/>
        <v>MW-70-10-A---NL(Na)</v>
      </c>
      <c r="M264" s="74"/>
      <c r="N264" s="74">
        <v>0</v>
      </c>
      <c r="O264" s="74"/>
      <c r="P264" s="74">
        <v>5.79</v>
      </c>
      <c r="Q264" s="74"/>
      <c r="R264" s="74">
        <v>3.5649999999999999</v>
      </c>
      <c r="S264" s="74"/>
      <c r="T264" s="74"/>
      <c r="U264" s="74"/>
      <c r="V264" s="74">
        <v>0</v>
      </c>
      <c r="W264" s="74">
        <v>0</v>
      </c>
      <c r="X264" s="75">
        <v>0</v>
      </c>
      <c r="Y264" s="75">
        <v>0</v>
      </c>
      <c r="Z264" s="75">
        <v>0</v>
      </c>
      <c r="AA264" s="75">
        <v>0</v>
      </c>
      <c r="AB264" s="75">
        <v>0</v>
      </c>
      <c r="AC264" s="75">
        <v>0</v>
      </c>
      <c r="AD264" s="75">
        <v>0</v>
      </c>
      <c r="AE264" s="75">
        <v>0</v>
      </c>
      <c r="AF264" s="75">
        <v>0</v>
      </c>
      <c r="AG264" s="75">
        <v>0</v>
      </c>
      <c r="AH264" s="75">
        <v>0</v>
      </c>
      <c r="AI264" s="75">
        <v>0</v>
      </c>
      <c r="AJ264" s="75">
        <v>0</v>
      </c>
      <c r="AK264" s="75">
        <v>0</v>
      </c>
      <c r="AL264" s="75">
        <v>0</v>
      </c>
      <c r="AM264" s="75">
        <v>0</v>
      </c>
      <c r="AN264" s="75">
        <v>0</v>
      </c>
      <c r="AO264" s="75">
        <v>0</v>
      </c>
      <c r="AP264" s="75">
        <v>0</v>
      </c>
    </row>
    <row r="265" spans="1:42" s="75" customFormat="1" x14ac:dyDescent="0.25">
      <c r="A265" s="72" t="s">
        <v>39</v>
      </c>
      <c r="B265" s="72" t="s">
        <v>103</v>
      </c>
      <c r="C265" s="72" t="s">
        <v>73</v>
      </c>
      <c r="D265" s="72">
        <v>70</v>
      </c>
      <c r="E265" s="72">
        <v>10</v>
      </c>
      <c r="F265" s="73" t="s">
        <v>4</v>
      </c>
      <c r="G265" s="72"/>
      <c r="H265" s="72"/>
      <c r="I265" s="72"/>
      <c r="J265" s="72"/>
      <c r="K265" s="72" t="s">
        <v>33</v>
      </c>
      <c r="L265" s="161" t="str">
        <f t="shared" si="7"/>
        <v>MW-70-10-A---NL(Na)</v>
      </c>
      <c r="M265" s="74"/>
      <c r="N265" s="74">
        <v>0</v>
      </c>
      <c r="O265" s="74"/>
      <c r="P265" s="74">
        <v>6.86</v>
      </c>
      <c r="Q265" s="74"/>
      <c r="R265" s="74">
        <v>0</v>
      </c>
      <c r="S265" s="74"/>
      <c r="T265" s="74"/>
      <c r="U265" s="74"/>
      <c r="V265" s="74">
        <v>0</v>
      </c>
      <c r="W265" s="74">
        <v>0</v>
      </c>
      <c r="X265" s="75">
        <v>0</v>
      </c>
      <c r="Y265" s="75">
        <v>0</v>
      </c>
      <c r="Z265" s="75">
        <v>0</v>
      </c>
      <c r="AA265" s="75">
        <v>0</v>
      </c>
      <c r="AB265" s="75">
        <v>0</v>
      </c>
      <c r="AC265" s="75">
        <v>0</v>
      </c>
      <c r="AD265" s="75">
        <v>0</v>
      </c>
      <c r="AE265" s="75">
        <v>0</v>
      </c>
      <c r="AF265" s="75">
        <v>0</v>
      </c>
      <c r="AG265" s="75">
        <v>0</v>
      </c>
      <c r="AH265" s="75">
        <v>0</v>
      </c>
      <c r="AI265" s="75">
        <v>0</v>
      </c>
      <c r="AJ265" s="75">
        <v>0</v>
      </c>
      <c r="AK265" s="75">
        <v>0</v>
      </c>
      <c r="AL265" s="75">
        <v>0</v>
      </c>
      <c r="AM265" s="75">
        <v>0</v>
      </c>
      <c r="AN265" s="75">
        <v>0</v>
      </c>
      <c r="AO265" s="75">
        <v>0</v>
      </c>
      <c r="AP265" s="75">
        <v>0</v>
      </c>
    </row>
    <row r="266" spans="1:42" s="75" customFormat="1" x14ac:dyDescent="0.25">
      <c r="A266" s="72" t="s">
        <v>39</v>
      </c>
      <c r="B266" s="72" t="s">
        <v>108</v>
      </c>
      <c r="C266" s="72" t="s">
        <v>73</v>
      </c>
      <c r="D266" s="72">
        <v>110</v>
      </c>
      <c r="E266" s="72">
        <v>1320</v>
      </c>
      <c r="F266" s="73" t="s">
        <v>4</v>
      </c>
      <c r="G266" s="72"/>
      <c r="H266" s="72"/>
      <c r="I266" s="72"/>
      <c r="J266" s="72"/>
      <c r="K266" s="72" t="s">
        <v>33</v>
      </c>
      <c r="L266" s="161" t="str">
        <f t="shared" si="7"/>
        <v>MW-110-1320-A---NL(Na)</v>
      </c>
      <c r="M266" s="74"/>
      <c r="N266" s="74">
        <v>6.04</v>
      </c>
      <c r="O266" s="74"/>
      <c r="P266" s="74">
        <v>5.9950000000000001</v>
      </c>
      <c r="Q266" s="74"/>
      <c r="R266" s="74"/>
      <c r="S266" s="74"/>
      <c r="T266" s="74"/>
      <c r="U266" s="74"/>
      <c r="V266" s="74"/>
      <c r="W266" s="74"/>
    </row>
    <row r="267" spans="1:42" s="75" customFormat="1" x14ac:dyDescent="0.25">
      <c r="A267" s="72" t="s">
        <v>39</v>
      </c>
      <c r="B267" s="72" t="s">
        <v>107</v>
      </c>
      <c r="C267" s="72" t="s">
        <v>73</v>
      </c>
      <c r="D267" s="72">
        <v>90</v>
      </c>
      <c r="E267" s="72">
        <v>1320</v>
      </c>
      <c r="F267" s="73" t="s">
        <v>4</v>
      </c>
      <c r="G267" s="72"/>
      <c r="H267" s="72"/>
      <c r="I267" s="72"/>
      <c r="J267" s="72"/>
      <c r="K267" s="72" t="s">
        <v>33</v>
      </c>
      <c r="L267" s="161" t="str">
        <f t="shared" si="7"/>
        <v>MW-90-1320-A---NL(Na)</v>
      </c>
      <c r="M267" s="74"/>
      <c r="N267" s="74">
        <v>3.7</v>
      </c>
      <c r="O267" s="74"/>
      <c r="P267" s="74">
        <v>5.4499999999999993</v>
      </c>
      <c r="Q267" s="74"/>
      <c r="R267" s="74">
        <v>6.6750000000000007</v>
      </c>
      <c r="S267" s="74">
        <v>6.375</v>
      </c>
      <c r="T267" s="74"/>
      <c r="U267" s="74"/>
      <c r="V267" s="74"/>
      <c r="W267" s="74"/>
    </row>
    <row r="268" spans="1:42" s="75" customFormat="1" x14ac:dyDescent="0.25">
      <c r="A268" s="72" t="s">
        <v>39</v>
      </c>
      <c r="B268" s="72" t="s">
        <v>107</v>
      </c>
      <c r="C268" s="72" t="s">
        <v>73</v>
      </c>
      <c r="D268" s="72">
        <v>90</v>
      </c>
      <c r="E268" s="72">
        <v>1320</v>
      </c>
      <c r="F268" s="73" t="s">
        <v>4</v>
      </c>
      <c r="G268" s="72"/>
      <c r="H268" s="72"/>
      <c r="I268" s="72"/>
      <c r="J268" s="72"/>
      <c r="K268" s="72" t="s">
        <v>33</v>
      </c>
      <c r="L268" s="161" t="str">
        <f t="shared" si="7"/>
        <v>MW-90-1320-A---NL(Na)</v>
      </c>
      <c r="M268" s="74"/>
      <c r="N268" s="74">
        <v>3.14</v>
      </c>
      <c r="O268" s="74"/>
      <c r="P268" s="74">
        <v>5.0549999999999997</v>
      </c>
      <c r="Q268" s="74">
        <v>4.9450000000000003</v>
      </c>
      <c r="R268" s="74">
        <v>5.32</v>
      </c>
      <c r="S268" s="74"/>
      <c r="T268" s="74"/>
      <c r="U268" s="74"/>
      <c r="V268" s="74"/>
      <c r="W268" s="74"/>
    </row>
    <row r="269" spans="1:42" s="75" customFormat="1" x14ac:dyDescent="0.25">
      <c r="A269" s="72" t="s">
        <v>39</v>
      </c>
      <c r="B269" s="72" t="s">
        <v>106</v>
      </c>
      <c r="C269" s="72" t="s">
        <v>73</v>
      </c>
      <c r="D269" s="72">
        <v>70</v>
      </c>
      <c r="E269" s="72">
        <v>1320</v>
      </c>
      <c r="F269" s="73" t="s">
        <v>4</v>
      </c>
      <c r="G269" s="72"/>
      <c r="H269" s="72"/>
      <c r="I269" s="72"/>
      <c r="J269" s="72"/>
      <c r="K269" s="72" t="s">
        <v>33</v>
      </c>
      <c r="L269" s="161" t="str">
        <f t="shared" si="7"/>
        <v>MW-70-1320-A---NL(Na)</v>
      </c>
      <c r="M269" s="74"/>
      <c r="N269" s="74">
        <v>0</v>
      </c>
      <c r="O269" s="74"/>
      <c r="P269" s="74">
        <v>2.8099999999999996</v>
      </c>
      <c r="Q269" s="74"/>
      <c r="R269" s="74">
        <v>2.83</v>
      </c>
      <c r="S269" s="74"/>
      <c r="T269" s="74"/>
      <c r="U269" s="74"/>
      <c r="V269" s="74">
        <v>0</v>
      </c>
      <c r="W269" s="74">
        <v>0</v>
      </c>
      <c r="X269" s="75">
        <v>0</v>
      </c>
      <c r="Y269" s="75">
        <v>0</v>
      </c>
      <c r="Z269" s="75">
        <v>0</v>
      </c>
      <c r="AA269" s="75">
        <v>0</v>
      </c>
      <c r="AB269" s="75">
        <v>0</v>
      </c>
      <c r="AC269" s="75">
        <v>0</v>
      </c>
      <c r="AD269" s="75">
        <v>0</v>
      </c>
      <c r="AE269" s="75">
        <v>0</v>
      </c>
      <c r="AF269" s="75">
        <v>0</v>
      </c>
      <c r="AG269" s="75">
        <v>0</v>
      </c>
      <c r="AH269" s="75">
        <v>0</v>
      </c>
      <c r="AI269" s="75">
        <v>0</v>
      </c>
      <c r="AJ269" s="75">
        <v>0</v>
      </c>
      <c r="AK269" s="75">
        <v>0</v>
      </c>
      <c r="AL269" s="75">
        <v>0</v>
      </c>
      <c r="AM269" s="75">
        <v>0</v>
      </c>
      <c r="AN269" s="75">
        <v>0</v>
      </c>
      <c r="AO269" s="75">
        <v>0</v>
      </c>
      <c r="AP269" s="75">
        <v>0</v>
      </c>
    </row>
    <row r="270" spans="1:42" s="79" customFormat="1" x14ac:dyDescent="0.25">
      <c r="A270" s="76" t="s">
        <v>23</v>
      </c>
      <c r="B270" s="76" t="s">
        <v>34</v>
      </c>
      <c r="C270" s="76" t="s">
        <v>10</v>
      </c>
      <c r="D270" s="76">
        <v>90</v>
      </c>
      <c r="E270" s="76">
        <v>10</v>
      </c>
      <c r="F270" s="77" t="s">
        <v>121</v>
      </c>
      <c r="G270" s="76"/>
      <c r="H270" s="76"/>
      <c r="I270" s="76" t="s">
        <v>102</v>
      </c>
      <c r="J270" s="76">
        <v>1.67</v>
      </c>
      <c r="K270" s="76" t="s">
        <v>36</v>
      </c>
      <c r="L270" s="162" t="str">
        <f t="shared" si="7"/>
        <v>ABS118-90-10-D--ben1.67-WL</v>
      </c>
      <c r="M270" s="78"/>
      <c r="N270" s="78">
        <v>13</v>
      </c>
      <c r="O270" s="78"/>
      <c r="P270" s="78">
        <v>24</v>
      </c>
      <c r="Q270" s="78"/>
      <c r="R270" s="78">
        <v>30</v>
      </c>
      <c r="S270" s="78">
        <v>31</v>
      </c>
      <c r="T270" s="78"/>
      <c r="U270" s="78"/>
      <c r="V270" s="78"/>
      <c r="W270" s="78"/>
    </row>
    <row r="271" spans="1:42" s="79" customFormat="1" x14ac:dyDescent="0.25">
      <c r="A271" s="76" t="s">
        <v>23</v>
      </c>
      <c r="B271" s="76" t="s">
        <v>34</v>
      </c>
      <c r="C271" s="76" t="s">
        <v>10</v>
      </c>
      <c r="D271" s="76">
        <v>90</v>
      </c>
      <c r="E271" s="76">
        <v>10</v>
      </c>
      <c r="F271" s="77" t="s">
        <v>121</v>
      </c>
      <c r="G271" s="76"/>
      <c r="H271" s="76"/>
      <c r="I271" s="76" t="s">
        <v>102</v>
      </c>
      <c r="J271" s="76">
        <v>6.67</v>
      </c>
      <c r="K271" s="76" t="s">
        <v>36</v>
      </c>
      <c r="L271" s="162" t="str">
        <f t="shared" si="7"/>
        <v>ABS118-90-10-D--ben6.67-WL</v>
      </c>
      <c r="M271" s="78"/>
      <c r="N271" s="78">
        <v>10</v>
      </c>
      <c r="O271" s="78"/>
      <c r="P271" s="78">
        <v>30</v>
      </c>
      <c r="Q271" s="78"/>
      <c r="R271" s="78">
        <v>32</v>
      </c>
      <c r="S271" s="78">
        <v>37</v>
      </c>
      <c r="T271" s="78"/>
      <c r="U271" s="78"/>
      <c r="V271" s="78"/>
      <c r="W271" s="78"/>
    </row>
    <row r="272" spans="1:42" s="79" customFormat="1" x14ac:dyDescent="0.25">
      <c r="A272" s="76" t="s">
        <v>23</v>
      </c>
      <c r="B272" s="76" t="s">
        <v>34</v>
      </c>
      <c r="C272" s="76" t="s">
        <v>10</v>
      </c>
      <c r="D272" s="76">
        <v>90</v>
      </c>
      <c r="E272" s="76">
        <v>10</v>
      </c>
      <c r="F272" s="77" t="s">
        <v>121</v>
      </c>
      <c r="G272" s="76"/>
      <c r="H272" s="76"/>
      <c r="I272" s="76" t="s">
        <v>102</v>
      </c>
      <c r="J272" s="76">
        <v>33.299999999999997</v>
      </c>
      <c r="K272" s="76" t="s">
        <v>36</v>
      </c>
      <c r="L272" s="162" t="str">
        <f t="shared" si="7"/>
        <v>ABS118-90-10-D--ben33.3-WL</v>
      </c>
      <c r="M272" s="78"/>
      <c r="N272" s="78">
        <v>7.1</v>
      </c>
      <c r="O272" s="78"/>
      <c r="P272" s="78">
        <v>16</v>
      </c>
      <c r="Q272" s="78"/>
      <c r="R272" s="78">
        <v>28</v>
      </c>
      <c r="S272" s="78">
        <v>30</v>
      </c>
      <c r="T272" s="78"/>
      <c r="U272" s="78"/>
      <c r="V272" s="78"/>
      <c r="W272" s="78"/>
    </row>
    <row r="273" spans="1:23" s="79" customFormat="1" x14ac:dyDescent="0.25">
      <c r="A273" s="76" t="s">
        <v>23</v>
      </c>
      <c r="B273" s="76" t="s">
        <v>34</v>
      </c>
      <c r="C273" s="76" t="s">
        <v>10</v>
      </c>
      <c r="D273" s="76">
        <v>90</v>
      </c>
      <c r="E273" s="76">
        <v>10</v>
      </c>
      <c r="F273" s="77" t="s">
        <v>121</v>
      </c>
      <c r="G273" s="76"/>
      <c r="H273" s="76"/>
      <c r="I273" s="76" t="s">
        <v>102</v>
      </c>
      <c r="J273" s="76">
        <v>133</v>
      </c>
      <c r="K273" s="76" t="s">
        <v>36</v>
      </c>
      <c r="L273" s="162" t="str">
        <f t="shared" si="7"/>
        <v>ABS118-90-10-D--ben133-WL</v>
      </c>
      <c r="M273" s="78"/>
      <c r="N273" s="78">
        <v>3.6</v>
      </c>
      <c r="O273" s="78"/>
      <c r="P273" s="78">
        <v>5.3</v>
      </c>
      <c r="Q273" s="78"/>
      <c r="R273" s="78">
        <v>7.4</v>
      </c>
      <c r="S273" s="78">
        <v>9.5</v>
      </c>
      <c r="T273" s="78"/>
      <c r="U273" s="78"/>
      <c r="V273" s="78"/>
      <c r="W273" s="78"/>
    </row>
    <row r="274" spans="1:23" s="79" customFormat="1" x14ac:dyDescent="0.25">
      <c r="A274" s="76" t="s">
        <v>39</v>
      </c>
      <c r="B274" s="76" t="s">
        <v>34</v>
      </c>
      <c r="C274" s="76" t="s">
        <v>10</v>
      </c>
      <c r="D274" s="76">
        <v>90</v>
      </c>
      <c r="E274" s="76">
        <v>1100</v>
      </c>
      <c r="F274" s="77" t="s">
        <v>4</v>
      </c>
      <c r="G274" s="76" t="s">
        <v>25</v>
      </c>
      <c r="H274" s="76">
        <v>33</v>
      </c>
      <c r="I274" s="76" t="s">
        <v>102</v>
      </c>
      <c r="J274" s="76">
        <v>133</v>
      </c>
      <c r="K274" s="76" t="s">
        <v>36</v>
      </c>
      <c r="L274" s="162" t="str">
        <f t="shared" si="7"/>
        <v>ABS118-90-1100-A-mgn33-ben133-WL</v>
      </c>
      <c r="M274" s="78"/>
      <c r="N274" s="78"/>
      <c r="O274" s="78"/>
      <c r="P274" s="78"/>
      <c r="Q274" s="78"/>
      <c r="R274" s="78"/>
      <c r="S274" s="78"/>
      <c r="T274" s="78"/>
      <c r="U274" s="78"/>
      <c r="V274" s="78"/>
      <c r="W274" s="78"/>
    </row>
    <row r="275" spans="1:23" s="79" customFormat="1" x14ac:dyDescent="0.25">
      <c r="A275" s="76" t="s">
        <v>23</v>
      </c>
      <c r="B275" s="76" t="s">
        <v>34</v>
      </c>
      <c r="C275" s="76" t="s">
        <v>10</v>
      </c>
      <c r="D275" s="76">
        <v>90</v>
      </c>
      <c r="E275" s="76">
        <v>10</v>
      </c>
      <c r="F275" s="77" t="s">
        <v>4</v>
      </c>
      <c r="G275" s="76" t="s">
        <v>25</v>
      </c>
      <c r="H275" s="76">
        <v>0.04</v>
      </c>
      <c r="I275" s="76"/>
      <c r="J275" s="76"/>
      <c r="K275" s="76" t="s">
        <v>36</v>
      </c>
      <c r="L275" s="162" t="str">
        <f t="shared" si="7"/>
        <v>ABS118-90-10-A-mgn0.04--WL</v>
      </c>
      <c r="M275" s="78">
        <v>0</v>
      </c>
      <c r="N275" s="78">
        <v>0</v>
      </c>
      <c r="O275" s="78">
        <v>0</v>
      </c>
      <c r="P275" s="78">
        <v>5.5</v>
      </c>
      <c r="Q275" s="78"/>
      <c r="R275" s="78">
        <v>5</v>
      </c>
      <c r="S275" s="78">
        <v>7</v>
      </c>
      <c r="T275" s="78"/>
      <c r="U275" s="78"/>
      <c r="V275" s="78">
        <v>9</v>
      </c>
      <c r="W275" s="78">
        <v>10</v>
      </c>
    </row>
    <row r="276" spans="1:23" s="79" customFormat="1" x14ac:dyDescent="0.25">
      <c r="A276" s="76" t="s">
        <v>23</v>
      </c>
      <c r="B276" s="76" t="s">
        <v>34</v>
      </c>
      <c r="C276" s="76" t="s">
        <v>10</v>
      </c>
      <c r="D276" s="76">
        <v>90</v>
      </c>
      <c r="E276" s="76">
        <v>10</v>
      </c>
      <c r="F276" s="77" t="s">
        <v>4</v>
      </c>
      <c r="G276" s="76" t="s">
        <v>25</v>
      </c>
      <c r="H276" s="76">
        <v>0.4</v>
      </c>
      <c r="I276" s="76"/>
      <c r="J276" s="76"/>
      <c r="K276" s="76" t="s">
        <v>36</v>
      </c>
      <c r="L276" s="162" t="str">
        <f t="shared" si="7"/>
        <v>ABS118-90-10-A-mgn0.4--WL</v>
      </c>
      <c r="M276" s="78">
        <v>0</v>
      </c>
      <c r="N276" s="78">
        <v>4.5</v>
      </c>
      <c r="O276" s="78">
        <v>0</v>
      </c>
      <c r="P276" s="78">
        <v>5</v>
      </c>
      <c r="Q276" s="78"/>
      <c r="R276" s="78">
        <v>6.5</v>
      </c>
      <c r="S276" s="78">
        <v>7.5</v>
      </c>
      <c r="T276" s="78"/>
      <c r="U276" s="78"/>
      <c r="V276" s="78">
        <v>8</v>
      </c>
      <c r="W276" s="78">
        <v>11</v>
      </c>
    </row>
    <row r="277" spans="1:23" s="79" customFormat="1" x14ac:dyDescent="0.25">
      <c r="A277" s="76" t="s">
        <v>23</v>
      </c>
      <c r="B277" s="76" t="s">
        <v>34</v>
      </c>
      <c r="C277" s="76" t="s">
        <v>10</v>
      </c>
      <c r="D277" s="76">
        <v>90</v>
      </c>
      <c r="E277" s="76">
        <v>10</v>
      </c>
      <c r="F277" s="77" t="s">
        <v>4</v>
      </c>
      <c r="G277" s="76" t="s">
        <v>28</v>
      </c>
      <c r="H277" s="76">
        <v>4</v>
      </c>
      <c r="I277" s="76"/>
      <c r="J277" s="76"/>
      <c r="K277" s="76" t="s">
        <v>36</v>
      </c>
      <c r="L277" s="162" t="str">
        <f t="shared" si="7"/>
        <v>ABS118-90-10-A-mgn*4--WL</v>
      </c>
      <c r="M277" s="78">
        <v>0</v>
      </c>
      <c r="N277" s="78">
        <v>0</v>
      </c>
      <c r="O277" s="78">
        <v>0</v>
      </c>
      <c r="P277" s="78">
        <v>4</v>
      </c>
      <c r="Q277" s="78"/>
      <c r="R277" s="78">
        <v>6.5</v>
      </c>
      <c r="S277" s="78">
        <v>7</v>
      </c>
      <c r="T277" s="78"/>
      <c r="U277" s="78"/>
      <c r="V277" s="78">
        <v>0</v>
      </c>
      <c r="W277" s="78">
        <v>0</v>
      </c>
    </row>
    <row r="278" spans="1:23" s="79" customFormat="1" x14ac:dyDescent="0.25">
      <c r="A278" s="76" t="s">
        <v>23</v>
      </c>
      <c r="B278" s="76" t="s">
        <v>34</v>
      </c>
      <c r="C278" s="76" t="s">
        <v>10</v>
      </c>
      <c r="D278" s="76">
        <v>90</v>
      </c>
      <c r="E278" s="76">
        <v>10</v>
      </c>
      <c r="F278" s="77" t="s">
        <v>4</v>
      </c>
      <c r="G278" s="76" t="s">
        <v>25</v>
      </c>
      <c r="H278" s="76">
        <v>4</v>
      </c>
      <c r="I278" s="76"/>
      <c r="J278" s="76"/>
      <c r="K278" s="76" t="s">
        <v>36</v>
      </c>
      <c r="L278" s="162" t="str">
        <f t="shared" si="7"/>
        <v>ABS118-90-10-A-mgn4--WL</v>
      </c>
      <c r="M278" s="78">
        <v>0</v>
      </c>
      <c r="N278" s="78">
        <v>4.5</v>
      </c>
      <c r="O278" s="78">
        <v>0</v>
      </c>
      <c r="P278" s="78">
        <v>11.5</v>
      </c>
      <c r="Q278" s="78"/>
      <c r="R278" s="78">
        <v>12</v>
      </c>
      <c r="S278" s="78">
        <v>13.5</v>
      </c>
      <c r="T278" s="78"/>
      <c r="U278" s="78"/>
      <c r="V278" s="78"/>
      <c r="W278" s="78">
        <v>20</v>
      </c>
    </row>
    <row r="279" spans="1:23" s="79" customFormat="1" x14ac:dyDescent="0.25">
      <c r="A279" s="76" t="s">
        <v>23</v>
      </c>
      <c r="B279" s="76" t="s">
        <v>34</v>
      </c>
      <c r="C279" s="76" t="s">
        <v>10</v>
      </c>
      <c r="D279" s="76">
        <v>90</v>
      </c>
      <c r="E279" s="76">
        <v>10</v>
      </c>
      <c r="F279" s="77" t="s">
        <v>4</v>
      </c>
      <c r="G279" s="76" t="s">
        <v>28</v>
      </c>
      <c r="H279" s="76">
        <v>40</v>
      </c>
      <c r="I279" s="76"/>
      <c r="J279" s="76"/>
      <c r="K279" s="76" t="s">
        <v>36</v>
      </c>
      <c r="L279" s="162" t="str">
        <f t="shared" si="7"/>
        <v>ABS118-90-10-A-mgn*40--WL</v>
      </c>
      <c r="M279" s="78">
        <v>0</v>
      </c>
      <c r="N279" s="78">
        <v>0</v>
      </c>
      <c r="O279" s="78">
        <v>0</v>
      </c>
      <c r="P279" s="78">
        <v>7</v>
      </c>
      <c r="Q279" s="78"/>
      <c r="R279" s="78">
        <v>9.5</v>
      </c>
      <c r="S279" s="78">
        <v>11</v>
      </c>
      <c r="T279" s="78"/>
      <c r="U279" s="78"/>
      <c r="V279" s="78">
        <v>0</v>
      </c>
      <c r="W279" s="78">
        <v>0</v>
      </c>
    </row>
    <row r="280" spans="1:23" s="79" customFormat="1" x14ac:dyDescent="0.25">
      <c r="A280" s="76" t="s">
        <v>23</v>
      </c>
      <c r="B280" s="76" t="s">
        <v>34</v>
      </c>
      <c r="C280" s="76" t="s">
        <v>10</v>
      </c>
      <c r="D280" s="76">
        <v>90</v>
      </c>
      <c r="E280" s="76">
        <v>10</v>
      </c>
      <c r="F280" s="77" t="s">
        <v>4</v>
      </c>
      <c r="G280" s="76" t="s">
        <v>25</v>
      </c>
      <c r="H280" s="76">
        <v>40</v>
      </c>
      <c r="I280" s="76"/>
      <c r="J280" s="76"/>
      <c r="K280" s="76" t="s">
        <v>36</v>
      </c>
      <c r="L280" s="162" t="str">
        <f t="shared" si="7"/>
        <v>ABS118-90-10-A-mgn40--WL</v>
      </c>
      <c r="M280" s="78">
        <v>0</v>
      </c>
      <c r="N280" s="78">
        <v>3.5</v>
      </c>
      <c r="O280" s="78">
        <v>0</v>
      </c>
      <c r="P280" s="78">
        <v>26.75</v>
      </c>
      <c r="Q280" s="78"/>
      <c r="R280" s="78">
        <v>54.5</v>
      </c>
      <c r="S280" s="78">
        <v>63.5</v>
      </c>
      <c r="T280" s="78"/>
      <c r="U280" s="78"/>
      <c r="V280" s="78">
        <v>86</v>
      </c>
      <c r="W280" s="78">
        <v>194</v>
      </c>
    </row>
    <row r="281" spans="1:23" s="79" customFormat="1" x14ac:dyDescent="0.25">
      <c r="A281" s="76" t="s">
        <v>39</v>
      </c>
      <c r="B281" s="76" t="s">
        <v>99</v>
      </c>
      <c r="C281" s="76" t="s">
        <v>10</v>
      </c>
      <c r="D281" s="76">
        <v>90</v>
      </c>
      <c r="E281" s="76">
        <v>1320</v>
      </c>
      <c r="F281" s="77" t="s">
        <v>4</v>
      </c>
      <c r="G281" s="76" t="s">
        <v>25</v>
      </c>
      <c r="H281" s="76">
        <v>40</v>
      </c>
      <c r="I281" s="76"/>
      <c r="J281" s="76"/>
      <c r="K281" s="76" t="s">
        <v>36</v>
      </c>
      <c r="L281" s="162" t="str">
        <f t="shared" si="7"/>
        <v>ABS118-90-1320-A-mgn40--WL</v>
      </c>
      <c r="M281" s="78"/>
      <c r="N281" s="78"/>
      <c r="O281" s="78"/>
      <c r="P281" s="78"/>
      <c r="Q281" s="78"/>
      <c r="R281" s="78"/>
      <c r="S281" s="78"/>
      <c r="T281" s="78"/>
      <c r="U281" s="78"/>
      <c r="V281" s="78"/>
      <c r="W281" s="78"/>
    </row>
    <row r="282" spans="1:23" s="79" customFormat="1" x14ac:dyDescent="0.25">
      <c r="A282" s="76" t="s">
        <v>39</v>
      </c>
      <c r="B282" s="76" t="s">
        <v>99</v>
      </c>
      <c r="C282" s="76" t="s">
        <v>10</v>
      </c>
      <c r="D282" s="76">
        <v>90</v>
      </c>
      <c r="E282" s="76">
        <v>1050</v>
      </c>
      <c r="F282" s="77" t="s">
        <v>4</v>
      </c>
      <c r="G282" s="76" t="s">
        <v>25</v>
      </c>
      <c r="H282" s="76">
        <v>320</v>
      </c>
      <c r="I282" s="76"/>
      <c r="J282" s="76"/>
      <c r="K282" s="76" t="s">
        <v>36</v>
      </c>
      <c r="L282" s="162" t="str">
        <f t="shared" si="7"/>
        <v>ABS118-90-1050-A-mgn320--WL</v>
      </c>
      <c r="M282" s="78"/>
      <c r="N282" s="78"/>
      <c r="O282" s="78"/>
      <c r="P282" s="78"/>
      <c r="Q282" s="78"/>
      <c r="R282" s="78"/>
      <c r="S282" s="78"/>
      <c r="T282" s="78"/>
      <c r="U282" s="78"/>
      <c r="V282" s="78"/>
      <c r="W282" s="78"/>
    </row>
    <row r="283" spans="1:23" s="79" customFormat="1" x14ac:dyDescent="0.25">
      <c r="A283" s="76" t="s">
        <v>23</v>
      </c>
      <c r="B283" s="76" t="s">
        <v>100</v>
      </c>
      <c r="C283" s="76" t="s">
        <v>10</v>
      </c>
      <c r="D283" s="76">
        <v>90</v>
      </c>
      <c r="E283" s="76">
        <v>10</v>
      </c>
      <c r="F283" s="77" t="s">
        <v>111</v>
      </c>
      <c r="G283" s="76"/>
      <c r="H283" s="76"/>
      <c r="I283" s="76"/>
      <c r="J283" s="76"/>
      <c r="K283" s="76" t="s">
        <v>36</v>
      </c>
      <c r="L283" s="162" t="str">
        <f t="shared" si="7"/>
        <v>ABS118-90-10-A(pH2.5)---WL</v>
      </c>
      <c r="M283" s="78"/>
      <c r="N283" s="78"/>
      <c r="O283" s="78">
        <v>2.6</v>
      </c>
      <c r="P283" s="78">
        <v>2.4</v>
      </c>
      <c r="Q283" s="78"/>
      <c r="R283" s="78"/>
      <c r="S283" s="78"/>
      <c r="T283" s="78"/>
      <c r="U283" s="78"/>
      <c r="V283" s="78"/>
      <c r="W283" s="78"/>
    </row>
    <row r="284" spans="1:23" s="79" customFormat="1" x14ac:dyDescent="0.25">
      <c r="A284" s="76" t="s">
        <v>23</v>
      </c>
      <c r="B284" s="76" t="s">
        <v>101</v>
      </c>
      <c r="C284" s="76" t="s">
        <v>10</v>
      </c>
      <c r="D284" s="76">
        <v>90</v>
      </c>
      <c r="E284" s="76">
        <v>10</v>
      </c>
      <c r="F284" s="77" t="s">
        <v>112</v>
      </c>
      <c r="G284" s="76"/>
      <c r="H284" s="76"/>
      <c r="I284" s="76"/>
      <c r="J284" s="76"/>
      <c r="K284" s="76" t="s">
        <v>36</v>
      </c>
      <c r="L284" s="162" t="str">
        <f t="shared" si="7"/>
        <v>ABS118-90-10-A(pH5.6)---WL</v>
      </c>
      <c r="M284" s="78"/>
      <c r="N284" s="78"/>
      <c r="O284" s="78">
        <v>5.75</v>
      </c>
      <c r="P284" s="78">
        <v>5.55</v>
      </c>
      <c r="Q284" s="78"/>
      <c r="R284" s="78"/>
      <c r="S284" s="78"/>
      <c r="T284" s="78"/>
      <c r="U284" s="78"/>
      <c r="V284" s="78"/>
      <c r="W284" s="78"/>
    </row>
    <row r="285" spans="1:23" s="79" customFormat="1" x14ac:dyDescent="0.25">
      <c r="A285" s="76" t="s">
        <v>23</v>
      </c>
      <c r="B285" s="76" t="s">
        <v>116</v>
      </c>
      <c r="C285" s="76" t="s">
        <v>10</v>
      </c>
      <c r="D285" s="76">
        <v>90</v>
      </c>
      <c r="E285" s="76">
        <v>10</v>
      </c>
      <c r="F285" s="77" t="s">
        <v>113</v>
      </c>
      <c r="G285" s="76"/>
      <c r="H285" s="76"/>
      <c r="I285" s="76"/>
      <c r="J285" s="76"/>
      <c r="K285" s="76" t="s">
        <v>36</v>
      </c>
      <c r="L285" s="162" t="str">
        <f t="shared" si="7"/>
        <v>ABS118-90-10-A(pH6.1)---WL</v>
      </c>
      <c r="M285" s="78"/>
      <c r="N285" s="78"/>
      <c r="O285" s="78">
        <v>6.2</v>
      </c>
      <c r="P285" s="78">
        <v>6</v>
      </c>
      <c r="Q285" s="78"/>
      <c r="R285" s="78"/>
      <c r="S285" s="78"/>
      <c r="T285" s="78"/>
      <c r="U285" s="78"/>
      <c r="V285" s="78"/>
      <c r="W285" s="78"/>
    </row>
    <row r="286" spans="1:23" s="79" customFormat="1" x14ac:dyDescent="0.25">
      <c r="A286" s="76" t="s">
        <v>23</v>
      </c>
      <c r="B286" s="76" t="s">
        <v>117</v>
      </c>
      <c r="C286" s="76" t="s">
        <v>10</v>
      </c>
      <c r="D286" s="76">
        <v>90</v>
      </c>
      <c r="E286" s="76">
        <v>10</v>
      </c>
      <c r="F286" s="77" t="s">
        <v>114</v>
      </c>
      <c r="G286" s="76"/>
      <c r="H286" s="76"/>
      <c r="I286" s="76"/>
      <c r="J286" s="76"/>
      <c r="K286" s="76" t="s">
        <v>36</v>
      </c>
      <c r="L286" s="162" t="str">
        <f t="shared" si="7"/>
        <v>ABS118-90-10-A(pH8.2)---WL</v>
      </c>
      <c r="M286" s="78"/>
      <c r="N286" s="78"/>
      <c r="O286" s="78">
        <v>8.35</v>
      </c>
      <c r="P286" s="78">
        <v>7.95</v>
      </c>
      <c r="Q286" s="78"/>
      <c r="R286" s="78"/>
      <c r="S286" s="78"/>
      <c r="T286" s="78"/>
      <c r="U286" s="78"/>
      <c r="V286" s="78"/>
      <c r="W286" s="78"/>
    </row>
    <row r="287" spans="1:23" s="79" customFormat="1" x14ac:dyDescent="0.25">
      <c r="A287" s="76" t="s">
        <v>23</v>
      </c>
      <c r="B287" s="76" t="s">
        <v>118</v>
      </c>
      <c r="C287" s="76" t="s">
        <v>10</v>
      </c>
      <c r="D287" s="76">
        <v>90</v>
      </c>
      <c r="E287" s="76">
        <v>10</v>
      </c>
      <c r="F287" s="77" t="s">
        <v>115</v>
      </c>
      <c r="G287" s="76"/>
      <c r="H287" s="76"/>
      <c r="I287" s="76"/>
      <c r="J287" s="76"/>
      <c r="K287" s="76" t="s">
        <v>36</v>
      </c>
      <c r="L287" s="162" t="str">
        <f t="shared" si="7"/>
        <v>ABS118-90-10-A(pH9 unbf.)---WL</v>
      </c>
      <c r="M287" s="78"/>
      <c r="N287" s="78"/>
      <c r="O287" s="78">
        <v>9</v>
      </c>
      <c r="P287" s="78">
        <v>9.1999999999999993</v>
      </c>
      <c r="Q287" s="78"/>
      <c r="R287" s="78"/>
      <c r="S287" s="78"/>
      <c r="T287" s="78"/>
      <c r="U287" s="78"/>
      <c r="V287" s="78"/>
      <c r="W287" s="78"/>
    </row>
    <row r="288" spans="1:23" s="79" customFormat="1" x14ac:dyDescent="0.25">
      <c r="A288" s="76" t="s">
        <v>23</v>
      </c>
      <c r="B288" s="76" t="s">
        <v>34</v>
      </c>
      <c r="C288" s="76" t="s">
        <v>10</v>
      </c>
      <c r="D288" s="76">
        <v>90</v>
      </c>
      <c r="E288" s="76">
        <v>10</v>
      </c>
      <c r="F288" s="77" t="s">
        <v>4</v>
      </c>
      <c r="G288" s="76" t="s">
        <v>26</v>
      </c>
      <c r="H288" s="76">
        <v>40</v>
      </c>
      <c r="I288" s="76"/>
      <c r="J288" s="76"/>
      <c r="K288" s="76" t="s">
        <v>36</v>
      </c>
      <c r="L288" s="162" t="str">
        <f t="shared" si="7"/>
        <v>ABS118-90-10-A-feoh40--WL</v>
      </c>
      <c r="M288" s="78">
        <v>0</v>
      </c>
      <c r="N288" s="78">
        <v>7.5</v>
      </c>
      <c r="O288" s="78">
        <v>0</v>
      </c>
      <c r="P288" s="78">
        <v>19.5</v>
      </c>
      <c r="Q288" s="78"/>
      <c r="R288" s="78">
        <v>56</v>
      </c>
      <c r="S288" s="78">
        <v>97.5</v>
      </c>
      <c r="T288" s="78"/>
      <c r="U288" s="78"/>
      <c r="V288" s="78">
        <v>178</v>
      </c>
      <c r="W288" s="78">
        <v>279</v>
      </c>
    </row>
    <row r="289" spans="1:23" s="79" customFormat="1" x14ac:dyDescent="0.25">
      <c r="A289" s="76" t="s">
        <v>59</v>
      </c>
      <c r="B289" s="76" t="s">
        <v>60</v>
      </c>
      <c r="C289" s="76" t="s">
        <v>10</v>
      </c>
      <c r="D289" s="76">
        <v>90</v>
      </c>
      <c r="E289" s="76">
        <v>10</v>
      </c>
      <c r="F289" s="77" t="s">
        <v>4</v>
      </c>
      <c r="G289" s="76"/>
      <c r="H289" s="76"/>
      <c r="I289" s="76"/>
      <c r="J289" s="76"/>
      <c r="K289" s="76" t="s">
        <v>36</v>
      </c>
      <c r="L289" s="162" t="str">
        <f t="shared" si="7"/>
        <v>ABS118-90-10-A---WL</v>
      </c>
      <c r="M289" s="78"/>
      <c r="N289" s="78"/>
      <c r="O289" s="78"/>
      <c r="P289" s="78"/>
      <c r="Q289" s="78"/>
      <c r="R289" s="78"/>
      <c r="S289" s="78"/>
      <c r="T289" s="78"/>
      <c r="U289" s="78"/>
      <c r="V289" s="78"/>
      <c r="W289" s="78"/>
    </row>
    <row r="290" spans="1:23" s="79" customFormat="1" x14ac:dyDescent="0.25">
      <c r="A290" s="76" t="s">
        <v>61</v>
      </c>
      <c r="B290" s="76" t="s">
        <v>62</v>
      </c>
      <c r="C290" s="76" t="s">
        <v>10</v>
      </c>
      <c r="D290" s="76">
        <v>90</v>
      </c>
      <c r="E290" s="76">
        <v>10</v>
      </c>
      <c r="F290" s="77" t="s">
        <v>4</v>
      </c>
      <c r="G290" s="76"/>
      <c r="H290" s="76"/>
      <c r="I290" s="76"/>
      <c r="J290" s="76"/>
      <c r="K290" s="76" t="s">
        <v>36</v>
      </c>
      <c r="L290" s="162" t="str">
        <f t="shared" si="7"/>
        <v>ABS118-90-10-A---WL</v>
      </c>
      <c r="M290" s="78"/>
      <c r="N290" s="78"/>
      <c r="O290" s="78"/>
      <c r="P290" s="78"/>
      <c r="Q290" s="78"/>
      <c r="R290" s="78"/>
      <c r="S290" s="78"/>
      <c r="T290" s="78"/>
      <c r="U290" s="78"/>
      <c r="V290" s="78"/>
      <c r="W290" s="78"/>
    </row>
    <row r="291" spans="1:23" s="79" customFormat="1" x14ac:dyDescent="0.25">
      <c r="A291" s="76" t="s">
        <v>39</v>
      </c>
      <c r="B291" s="76" t="s">
        <v>66</v>
      </c>
      <c r="C291" s="76" t="s">
        <v>10</v>
      </c>
      <c r="D291" s="76">
        <v>90</v>
      </c>
      <c r="E291" s="76">
        <v>10</v>
      </c>
      <c r="F291" s="77" t="s">
        <v>4</v>
      </c>
      <c r="G291" s="76"/>
      <c r="H291" s="76"/>
      <c r="I291" s="76"/>
      <c r="J291" s="76"/>
      <c r="K291" s="76" t="s">
        <v>36</v>
      </c>
      <c r="L291" s="162" t="str">
        <f t="shared" si="7"/>
        <v>ABS118-90-10-A---WL</v>
      </c>
      <c r="M291" s="78"/>
      <c r="N291" s="78"/>
      <c r="O291" s="78"/>
      <c r="P291" s="78"/>
      <c r="Q291" s="78"/>
      <c r="R291" s="78"/>
      <c r="S291" s="78"/>
      <c r="T291" s="78"/>
      <c r="U291" s="78"/>
      <c r="V291" s="78"/>
      <c r="W291" s="78"/>
    </row>
    <row r="292" spans="1:23" s="79" customFormat="1" x14ac:dyDescent="0.25">
      <c r="A292" s="76" t="s">
        <v>39</v>
      </c>
      <c r="B292" s="76" t="s">
        <v>66</v>
      </c>
      <c r="C292" s="76" t="s">
        <v>10</v>
      </c>
      <c r="D292" s="76">
        <v>90</v>
      </c>
      <c r="E292" s="76">
        <v>50</v>
      </c>
      <c r="F292" s="77" t="s">
        <v>4</v>
      </c>
      <c r="G292" s="76"/>
      <c r="H292" s="76"/>
      <c r="I292" s="76"/>
      <c r="J292" s="76"/>
      <c r="K292" s="76" t="s">
        <v>36</v>
      </c>
      <c r="L292" s="162" t="str">
        <f t="shared" si="7"/>
        <v>ABS118-90-50-A---WL</v>
      </c>
      <c r="M292" s="78"/>
      <c r="N292" s="78"/>
      <c r="O292" s="78"/>
      <c r="P292" s="78"/>
      <c r="Q292" s="78"/>
      <c r="R292" s="78"/>
      <c r="S292" s="78"/>
      <c r="T292" s="78"/>
      <c r="U292" s="78"/>
      <c r="V292" s="78"/>
      <c r="W292" s="78"/>
    </row>
    <row r="293" spans="1:23" s="79" customFormat="1" x14ac:dyDescent="0.25">
      <c r="A293" s="76" t="s">
        <v>39</v>
      </c>
      <c r="B293" s="76" t="s">
        <v>66</v>
      </c>
      <c r="C293" s="76" t="s">
        <v>10</v>
      </c>
      <c r="D293" s="76">
        <v>90</v>
      </c>
      <c r="E293" s="76">
        <v>150</v>
      </c>
      <c r="F293" s="77" t="s">
        <v>4</v>
      </c>
      <c r="G293" s="76"/>
      <c r="H293" s="76"/>
      <c r="I293" s="76"/>
      <c r="J293" s="76"/>
      <c r="K293" s="76" t="s">
        <v>36</v>
      </c>
      <c r="L293" s="162" t="str">
        <f t="shared" si="7"/>
        <v>ABS118-90-150-A---WL</v>
      </c>
      <c r="M293" s="78"/>
      <c r="N293" s="78"/>
      <c r="O293" s="78"/>
      <c r="P293" s="78"/>
      <c r="Q293" s="78"/>
      <c r="R293" s="78"/>
      <c r="S293" s="78"/>
      <c r="T293" s="78"/>
      <c r="U293" s="78"/>
      <c r="V293" s="78"/>
      <c r="W293" s="78"/>
    </row>
    <row r="294" spans="1:23" s="79" customFormat="1" x14ac:dyDescent="0.25">
      <c r="A294" s="76" t="s">
        <v>39</v>
      </c>
      <c r="B294" s="76" t="s">
        <v>65</v>
      </c>
      <c r="C294" s="76" t="s">
        <v>10</v>
      </c>
      <c r="D294" s="76">
        <v>90</v>
      </c>
      <c r="E294" s="76">
        <v>260</v>
      </c>
      <c r="F294" s="77" t="s">
        <v>4</v>
      </c>
      <c r="G294" s="76"/>
      <c r="H294" s="76"/>
      <c r="I294" s="76"/>
      <c r="J294" s="76"/>
      <c r="K294" s="76" t="s">
        <v>36</v>
      </c>
      <c r="L294" s="162" t="str">
        <f t="shared" si="7"/>
        <v>ABS118-90-260-A---WL</v>
      </c>
      <c r="M294" s="78"/>
      <c r="N294" s="78"/>
      <c r="O294" s="78"/>
      <c r="P294" s="78"/>
      <c r="Q294" s="78"/>
      <c r="R294" s="78"/>
      <c r="S294" s="78"/>
      <c r="T294" s="78"/>
      <c r="U294" s="78"/>
      <c r="V294" s="78"/>
      <c r="W294" s="78"/>
    </row>
    <row r="295" spans="1:23" s="79" customFormat="1" x14ac:dyDescent="0.25">
      <c r="A295" s="76" t="s">
        <v>39</v>
      </c>
      <c r="B295" s="76"/>
      <c r="C295" s="76" t="s">
        <v>10</v>
      </c>
      <c r="D295" s="76">
        <v>90</v>
      </c>
      <c r="E295" s="76">
        <v>1100</v>
      </c>
      <c r="F295" s="77" t="s">
        <v>4</v>
      </c>
      <c r="G295" s="76"/>
      <c r="H295" s="76"/>
      <c r="I295" s="76"/>
      <c r="J295" s="76"/>
      <c r="K295" s="76" t="s">
        <v>36</v>
      </c>
      <c r="L295" s="162" t="str">
        <f t="shared" si="7"/>
        <v>ABS118-90-1100-A---WL</v>
      </c>
      <c r="M295" s="78">
        <v>0</v>
      </c>
      <c r="N295" s="78"/>
      <c r="O295" s="78">
        <v>0</v>
      </c>
      <c r="P295" s="78"/>
      <c r="Q295" s="78"/>
      <c r="R295" s="78"/>
      <c r="S295" s="78"/>
      <c r="T295" s="78"/>
      <c r="U295" s="78"/>
      <c r="V295" s="78"/>
      <c r="W295" s="78"/>
    </row>
    <row r="296" spans="1:23" s="79" customFormat="1" x14ac:dyDescent="0.25">
      <c r="A296" s="76" t="s">
        <v>39</v>
      </c>
      <c r="B296" s="76" t="s">
        <v>16</v>
      </c>
      <c r="C296" s="76" t="s">
        <v>10</v>
      </c>
      <c r="D296" s="76">
        <v>70</v>
      </c>
      <c r="E296" s="76">
        <v>1100</v>
      </c>
      <c r="F296" s="77" t="s">
        <v>4</v>
      </c>
      <c r="G296" s="76"/>
      <c r="H296" s="76"/>
      <c r="I296" s="76"/>
      <c r="J296" s="76"/>
      <c r="K296" s="76" t="s">
        <v>36</v>
      </c>
      <c r="L296" s="162" t="str">
        <f t="shared" si="7"/>
        <v>ABS118-70-1100-A---WL</v>
      </c>
      <c r="M296" s="78"/>
      <c r="N296" s="78"/>
      <c r="O296" s="78"/>
      <c r="P296" s="78"/>
      <c r="Q296" s="78"/>
      <c r="R296" s="78"/>
      <c r="S296" s="78"/>
      <c r="T296" s="78"/>
      <c r="U296" s="78"/>
      <c r="V296" s="78"/>
      <c r="W296" s="78"/>
    </row>
    <row r="297" spans="1:23" s="79" customFormat="1" x14ac:dyDescent="0.25">
      <c r="A297" s="76" t="s">
        <v>39</v>
      </c>
      <c r="B297" s="76" t="s">
        <v>16</v>
      </c>
      <c r="C297" s="76" t="s">
        <v>10</v>
      </c>
      <c r="D297" s="76">
        <v>50</v>
      </c>
      <c r="E297" s="76">
        <v>1100</v>
      </c>
      <c r="F297" s="77" t="s">
        <v>4</v>
      </c>
      <c r="G297" s="76"/>
      <c r="H297" s="76"/>
      <c r="I297" s="76"/>
      <c r="J297" s="76"/>
      <c r="K297" s="76" t="s">
        <v>36</v>
      </c>
      <c r="L297" s="162" t="str">
        <f t="shared" si="7"/>
        <v>ABS118-50-1100-A---WL</v>
      </c>
      <c r="M297" s="78"/>
      <c r="N297" s="78"/>
      <c r="O297" s="78"/>
      <c r="P297" s="78"/>
      <c r="Q297" s="78"/>
      <c r="R297" s="78"/>
      <c r="S297" s="78"/>
      <c r="T297" s="78"/>
      <c r="U297" s="78"/>
      <c r="V297" s="78"/>
      <c r="W297" s="78"/>
    </row>
    <row r="298" spans="1:23" s="79" customFormat="1" x14ac:dyDescent="0.25">
      <c r="A298" s="76" t="s">
        <v>23</v>
      </c>
      <c r="B298" s="76" t="s">
        <v>109</v>
      </c>
      <c r="C298" s="76" t="s">
        <v>10</v>
      </c>
      <c r="D298" s="76">
        <v>40</v>
      </c>
      <c r="E298" s="76">
        <v>260</v>
      </c>
      <c r="F298" s="77" t="s">
        <v>4</v>
      </c>
      <c r="G298" s="76"/>
      <c r="H298" s="76"/>
      <c r="I298" s="76"/>
      <c r="J298" s="76"/>
      <c r="K298" s="76" t="s">
        <v>36</v>
      </c>
      <c r="L298" s="162" t="str">
        <f t="shared" si="7"/>
        <v>ABS118-40-260-A---WL</v>
      </c>
      <c r="M298" s="78"/>
      <c r="N298" s="78">
        <v>0.63</v>
      </c>
      <c r="O298" s="78"/>
      <c r="P298" s="78">
        <v>0.31</v>
      </c>
      <c r="Q298" s="78"/>
      <c r="R298" s="78">
        <v>1.61</v>
      </c>
      <c r="S298" s="78">
        <v>1.25</v>
      </c>
      <c r="T298" s="78"/>
      <c r="U298" s="78"/>
      <c r="V298" s="78">
        <v>1.18</v>
      </c>
      <c r="W298" s="78"/>
    </row>
    <row r="299" spans="1:23" s="79" customFormat="1" x14ac:dyDescent="0.25">
      <c r="A299" s="76" t="s">
        <v>23</v>
      </c>
      <c r="B299" s="76" t="s">
        <v>109</v>
      </c>
      <c r="C299" s="76" t="s">
        <v>10</v>
      </c>
      <c r="D299" s="76">
        <v>70</v>
      </c>
      <c r="E299" s="76">
        <v>50</v>
      </c>
      <c r="F299" s="77" t="s">
        <v>4</v>
      </c>
      <c r="G299" s="76"/>
      <c r="H299" s="76"/>
      <c r="I299" s="76"/>
      <c r="J299" s="76"/>
      <c r="K299" s="76" t="s">
        <v>36</v>
      </c>
      <c r="L299" s="162" t="str">
        <f t="shared" si="7"/>
        <v>ABS118-70-50-A---WL</v>
      </c>
      <c r="M299" s="78"/>
      <c r="N299" s="78">
        <v>2.1</v>
      </c>
      <c r="O299" s="78"/>
      <c r="P299" s="78">
        <v>1.3</v>
      </c>
      <c r="Q299" s="78"/>
      <c r="R299" s="78">
        <v>2.2999999999999998</v>
      </c>
      <c r="S299" s="78">
        <v>4.7</v>
      </c>
      <c r="T299" s="78"/>
      <c r="U299" s="78"/>
      <c r="V299" s="78">
        <v>5.0999999999999996</v>
      </c>
      <c r="W299" s="78"/>
    </row>
    <row r="300" spans="1:23" s="79" customFormat="1" x14ac:dyDescent="0.25">
      <c r="A300" s="76" t="s">
        <v>23</v>
      </c>
      <c r="B300" s="76" t="s">
        <v>109</v>
      </c>
      <c r="C300" s="76" t="s">
        <v>10</v>
      </c>
      <c r="D300" s="76">
        <v>90</v>
      </c>
      <c r="E300" s="76">
        <v>260</v>
      </c>
      <c r="F300" s="77" t="s">
        <v>4</v>
      </c>
      <c r="G300" s="76"/>
      <c r="H300" s="76"/>
      <c r="I300" s="76"/>
      <c r="J300" s="76"/>
      <c r="K300" s="76" t="s">
        <v>36</v>
      </c>
      <c r="L300" s="162" t="str">
        <f t="shared" si="7"/>
        <v>ABS118-90-260-A---WL</v>
      </c>
      <c r="M300" s="78"/>
      <c r="N300" s="78">
        <v>0.96</v>
      </c>
      <c r="O300" s="78"/>
      <c r="P300" s="78">
        <v>0.85</v>
      </c>
      <c r="Q300" s="78"/>
      <c r="R300" s="78">
        <v>1.8</v>
      </c>
      <c r="S300" s="78">
        <v>1.5</v>
      </c>
      <c r="T300" s="78"/>
      <c r="U300" s="78"/>
      <c r="V300" s="78"/>
      <c r="W300" s="78"/>
    </row>
    <row r="301" spans="1:23" s="79" customFormat="1" x14ac:dyDescent="0.25">
      <c r="A301" s="76" t="s">
        <v>23</v>
      </c>
      <c r="B301" s="76" t="s">
        <v>109</v>
      </c>
      <c r="C301" s="76" t="s">
        <v>10</v>
      </c>
      <c r="D301" s="76">
        <v>90</v>
      </c>
      <c r="E301" s="76">
        <v>50</v>
      </c>
      <c r="F301" s="77" t="s">
        <v>4</v>
      </c>
      <c r="G301" s="76"/>
      <c r="H301" s="76"/>
      <c r="I301" s="76"/>
      <c r="J301" s="76"/>
      <c r="K301" s="76" t="s">
        <v>36</v>
      </c>
      <c r="L301" s="162" t="str">
        <f t="shared" si="7"/>
        <v>ABS118-90-50-A---WL</v>
      </c>
      <c r="M301" s="78"/>
      <c r="N301" s="78">
        <v>2</v>
      </c>
      <c r="O301" s="78"/>
      <c r="P301" s="78">
        <v>1.9</v>
      </c>
      <c r="Q301" s="78"/>
      <c r="R301" s="78">
        <v>4.3</v>
      </c>
      <c r="S301" s="78">
        <v>4.9000000000000004</v>
      </c>
      <c r="T301" s="78"/>
      <c r="U301" s="78"/>
      <c r="V301" s="78"/>
      <c r="W301" s="78"/>
    </row>
    <row r="302" spans="1:23" s="79" customFormat="1" x14ac:dyDescent="0.25">
      <c r="A302" s="76" t="s">
        <v>23</v>
      </c>
      <c r="B302" s="76" t="s">
        <v>109</v>
      </c>
      <c r="C302" s="76" t="s">
        <v>10</v>
      </c>
      <c r="D302" s="76">
        <v>90</v>
      </c>
      <c r="E302" s="76">
        <v>10</v>
      </c>
      <c r="F302" s="77" t="s">
        <v>4</v>
      </c>
      <c r="G302" s="76"/>
      <c r="H302" s="76"/>
      <c r="I302" s="76"/>
      <c r="J302" s="76"/>
      <c r="K302" s="76" t="s">
        <v>36</v>
      </c>
      <c r="L302" s="162" t="str">
        <f t="shared" si="7"/>
        <v>ABS118-90-10-A---WL</v>
      </c>
      <c r="M302" s="78"/>
      <c r="N302" s="78">
        <v>4.7</v>
      </c>
      <c r="O302" s="78"/>
      <c r="P302" s="78">
        <v>6.5</v>
      </c>
      <c r="Q302" s="78"/>
      <c r="R302" s="78">
        <v>8.8000000000000007</v>
      </c>
      <c r="S302" s="78"/>
      <c r="T302" s="78"/>
      <c r="U302" s="78"/>
      <c r="V302" s="78"/>
      <c r="W302" s="78"/>
    </row>
    <row r="303" spans="1:23" s="79" customFormat="1" x14ac:dyDescent="0.25">
      <c r="A303" s="76" t="s">
        <v>23</v>
      </c>
      <c r="B303" s="76" t="s">
        <v>109</v>
      </c>
      <c r="C303" s="76" t="s">
        <v>10</v>
      </c>
      <c r="D303" s="76">
        <v>110</v>
      </c>
      <c r="E303" s="76">
        <v>10</v>
      </c>
      <c r="F303" s="77" t="s">
        <v>4</v>
      </c>
      <c r="G303" s="76"/>
      <c r="H303" s="76"/>
      <c r="I303" s="76"/>
      <c r="J303" s="76"/>
      <c r="K303" s="76" t="s">
        <v>36</v>
      </c>
      <c r="L303" s="162" t="str">
        <f t="shared" si="7"/>
        <v>ABS118-110-10-A---WL</v>
      </c>
      <c r="M303" s="78">
        <v>5.8</v>
      </c>
      <c r="N303" s="78">
        <v>6.6</v>
      </c>
      <c r="O303" s="78"/>
      <c r="P303" s="78">
        <v>10.9</v>
      </c>
      <c r="Q303" s="78"/>
      <c r="R303" s="78">
        <v>12.6</v>
      </c>
      <c r="S303" s="78">
        <v>11.7</v>
      </c>
      <c r="T303" s="78"/>
      <c r="U303" s="78"/>
      <c r="V303" s="78">
        <v>13</v>
      </c>
      <c r="W303" s="78"/>
    </row>
    <row r="304" spans="1:23" s="79" customFormat="1" x14ac:dyDescent="0.25">
      <c r="A304" s="76" t="s">
        <v>23</v>
      </c>
      <c r="B304" s="76" t="s">
        <v>119</v>
      </c>
      <c r="C304" s="76" t="s">
        <v>9</v>
      </c>
      <c r="D304" s="76">
        <v>90</v>
      </c>
      <c r="E304" s="76">
        <v>10</v>
      </c>
      <c r="F304" s="77" t="s">
        <v>4</v>
      </c>
      <c r="G304" s="76"/>
      <c r="H304" s="76"/>
      <c r="I304" s="76" t="s">
        <v>102</v>
      </c>
      <c r="J304" s="76">
        <v>2000</v>
      </c>
      <c r="K304" s="76" t="s">
        <v>36</v>
      </c>
      <c r="L304" s="162" t="str">
        <f t="shared" si="7"/>
        <v>JSSA-90-10-A--ben2000-WL</v>
      </c>
      <c r="M304" s="78"/>
      <c r="N304" s="78">
        <v>22</v>
      </c>
      <c r="O304" s="78"/>
      <c r="P304" s="78">
        <v>22</v>
      </c>
      <c r="Q304" s="78"/>
      <c r="R304" s="78">
        <v>39</v>
      </c>
      <c r="S304" s="78">
        <v>0.4</v>
      </c>
      <c r="T304" s="78"/>
      <c r="U304" s="78"/>
      <c r="V304" s="78"/>
      <c r="W304" s="78"/>
    </row>
    <row r="305" spans="1:23" s="79" customFormat="1" x14ac:dyDescent="0.25">
      <c r="A305" s="76" t="s">
        <v>23</v>
      </c>
      <c r="B305" s="76" t="s">
        <v>120</v>
      </c>
      <c r="C305" s="76" t="s">
        <v>9</v>
      </c>
      <c r="D305" s="76">
        <v>90</v>
      </c>
      <c r="E305" s="76">
        <v>10</v>
      </c>
      <c r="F305" s="77" t="s">
        <v>121</v>
      </c>
      <c r="G305" s="76"/>
      <c r="H305" s="76"/>
      <c r="I305" s="76" t="s">
        <v>102</v>
      </c>
      <c r="J305" s="76">
        <v>133</v>
      </c>
      <c r="K305" s="76" t="s">
        <v>36</v>
      </c>
      <c r="L305" s="162" t="str">
        <f t="shared" si="7"/>
        <v>JSSA-90-10-D--ben133-WL</v>
      </c>
      <c r="M305" s="78"/>
      <c r="N305" s="78">
        <v>4.8</v>
      </c>
      <c r="O305" s="78"/>
      <c r="P305" s="78">
        <v>17</v>
      </c>
      <c r="Q305" s="78"/>
      <c r="R305" s="78">
        <v>27</v>
      </c>
      <c r="S305" s="78">
        <v>65</v>
      </c>
      <c r="T305" s="78"/>
      <c r="U305" s="78"/>
      <c r="V305" s="78"/>
      <c r="W305" s="78"/>
    </row>
    <row r="306" spans="1:23" s="79" customFormat="1" x14ac:dyDescent="0.25">
      <c r="A306" s="76" t="s">
        <v>23</v>
      </c>
      <c r="B306" s="76" t="s">
        <v>123</v>
      </c>
      <c r="C306" s="76" t="s">
        <v>9</v>
      </c>
      <c r="D306" s="76">
        <v>90</v>
      </c>
      <c r="E306" s="76">
        <v>10</v>
      </c>
      <c r="F306" s="77" t="s">
        <v>4</v>
      </c>
      <c r="G306" s="76" t="s">
        <v>25</v>
      </c>
      <c r="H306" s="76">
        <v>33</v>
      </c>
      <c r="I306" s="76" t="s">
        <v>102</v>
      </c>
      <c r="J306" s="76">
        <v>133</v>
      </c>
      <c r="K306" s="76" t="s">
        <v>36</v>
      </c>
      <c r="L306" s="162" t="str">
        <f t="shared" si="7"/>
        <v>JSSA-90-10-A-mgn33-ben133-WL</v>
      </c>
      <c r="M306" s="78"/>
      <c r="N306" s="78">
        <v>6.5</v>
      </c>
      <c r="O306" s="78"/>
      <c r="P306" s="78">
        <v>32</v>
      </c>
      <c r="Q306" s="78"/>
      <c r="R306" s="78">
        <v>74</v>
      </c>
      <c r="S306" s="78">
        <v>197</v>
      </c>
      <c r="T306" s="78"/>
      <c r="U306" s="78"/>
      <c r="V306" s="78"/>
      <c r="W306" s="78"/>
    </row>
    <row r="307" spans="1:23" s="79" customFormat="1" x14ac:dyDescent="0.25">
      <c r="A307" s="76" t="s">
        <v>39</v>
      </c>
      <c r="B307" s="76" t="s">
        <v>101</v>
      </c>
      <c r="C307" s="76" t="s">
        <v>9</v>
      </c>
      <c r="D307" s="76">
        <v>90</v>
      </c>
      <c r="E307" s="76">
        <v>1100</v>
      </c>
      <c r="F307" s="77" t="s">
        <v>4</v>
      </c>
      <c r="G307" s="76" t="s">
        <v>25</v>
      </c>
      <c r="H307" s="76">
        <v>33</v>
      </c>
      <c r="I307" s="76" t="s">
        <v>102</v>
      </c>
      <c r="J307" s="76">
        <v>133</v>
      </c>
      <c r="K307" s="76" t="s">
        <v>36</v>
      </c>
      <c r="L307" s="162" t="str">
        <f t="shared" si="7"/>
        <v>JSSA-90-1100-A-mgn33-ben133-WL</v>
      </c>
      <c r="M307" s="78"/>
      <c r="N307" s="78"/>
      <c r="O307" s="78"/>
      <c r="P307" s="78"/>
      <c r="Q307" s="78"/>
      <c r="R307" s="78"/>
      <c r="S307" s="78"/>
      <c r="T307" s="78"/>
      <c r="U307" s="78"/>
      <c r="V307" s="78"/>
      <c r="W307" s="78"/>
    </row>
    <row r="308" spans="1:23" s="79" customFormat="1" x14ac:dyDescent="0.25">
      <c r="A308" s="76" t="s">
        <v>23</v>
      </c>
      <c r="B308" s="76" t="s">
        <v>34</v>
      </c>
      <c r="C308" s="76" t="s">
        <v>9</v>
      </c>
      <c r="D308" s="76">
        <v>90</v>
      </c>
      <c r="E308" s="76">
        <v>10</v>
      </c>
      <c r="F308" s="77" t="s">
        <v>4</v>
      </c>
      <c r="G308" s="76" t="s">
        <v>25</v>
      </c>
      <c r="H308" s="76">
        <v>40</v>
      </c>
      <c r="I308" s="76"/>
      <c r="J308" s="76"/>
      <c r="K308" s="76" t="s">
        <v>36</v>
      </c>
      <c r="L308" s="162" t="str">
        <f t="shared" si="7"/>
        <v>JSSA-90-10-A-mgn40--WL</v>
      </c>
      <c r="M308" s="78">
        <v>0</v>
      </c>
      <c r="N308" s="78">
        <v>7.5</v>
      </c>
      <c r="O308" s="78">
        <v>0</v>
      </c>
      <c r="P308" s="78">
        <v>9.5</v>
      </c>
      <c r="Q308" s="78"/>
      <c r="R308" s="78">
        <v>21.5</v>
      </c>
      <c r="S308" s="78">
        <v>37.5</v>
      </c>
      <c r="T308" s="78"/>
      <c r="U308" s="78"/>
      <c r="V308" s="78">
        <v>0</v>
      </c>
      <c r="W308" s="78">
        <v>0</v>
      </c>
    </row>
    <row r="309" spans="1:23" s="79" customFormat="1" x14ac:dyDescent="0.25">
      <c r="A309" s="76" t="s">
        <v>56</v>
      </c>
      <c r="B309" s="76" t="s">
        <v>34</v>
      </c>
      <c r="C309" s="76" t="s">
        <v>9</v>
      </c>
      <c r="D309" s="76">
        <v>90</v>
      </c>
      <c r="E309" s="76">
        <v>10</v>
      </c>
      <c r="F309" s="77" t="s">
        <v>4</v>
      </c>
      <c r="G309" s="76"/>
      <c r="H309" s="76"/>
      <c r="I309" s="76"/>
      <c r="J309" s="76"/>
      <c r="K309" s="76" t="s">
        <v>36</v>
      </c>
      <c r="L309" s="162" t="str">
        <f t="shared" si="7"/>
        <v>JSSA-90-10-A---WL</v>
      </c>
      <c r="M309" s="78">
        <v>3.4</v>
      </c>
      <c r="N309" s="78">
        <v>4.5999999999999996</v>
      </c>
      <c r="O309" s="78">
        <v>5.8</v>
      </c>
      <c r="P309" s="78">
        <v>6.9</v>
      </c>
      <c r="Q309" s="78"/>
      <c r="R309" s="78">
        <v>8</v>
      </c>
      <c r="S309" s="78">
        <v>10</v>
      </c>
      <c r="T309" s="78"/>
      <c r="U309" s="78"/>
      <c r="V309" s="78"/>
      <c r="W309" s="78"/>
    </row>
    <row r="310" spans="1:23" s="79" customFormat="1" x14ac:dyDescent="0.25">
      <c r="A310" s="76" t="s">
        <v>54</v>
      </c>
      <c r="B310" s="76" t="s">
        <v>35</v>
      </c>
      <c r="C310" s="76" t="s">
        <v>9</v>
      </c>
      <c r="D310" s="76">
        <v>90</v>
      </c>
      <c r="E310" s="76">
        <v>10</v>
      </c>
      <c r="F310" s="77" t="s">
        <v>58</v>
      </c>
      <c r="G310" s="76"/>
      <c r="H310" s="76"/>
      <c r="I310" s="76"/>
      <c r="J310" s="76"/>
      <c r="K310" s="76" t="s">
        <v>36</v>
      </c>
      <c r="L310" s="162" t="str">
        <f t="shared" si="7"/>
        <v>JSSA-90-10-C---WL</v>
      </c>
      <c r="M310" s="78">
        <v>2.2000000000000002</v>
      </c>
      <c r="N310" s="78">
        <v>2.1</v>
      </c>
      <c r="O310" s="78">
        <v>3.4</v>
      </c>
      <c r="P310" s="78">
        <v>6.7</v>
      </c>
      <c r="Q310" s="78"/>
      <c r="R310" s="78">
        <v>7.5</v>
      </c>
      <c r="S310" s="78">
        <v>12</v>
      </c>
      <c r="T310" s="78"/>
      <c r="U310" s="78"/>
      <c r="V310" s="78"/>
      <c r="W310" s="78"/>
    </row>
    <row r="311" spans="1:23" s="79" customFormat="1" x14ac:dyDescent="0.25">
      <c r="A311" s="76" t="s">
        <v>39</v>
      </c>
      <c r="B311" s="76"/>
      <c r="C311" s="76" t="s">
        <v>9</v>
      </c>
      <c r="D311" s="76">
        <v>90</v>
      </c>
      <c r="E311" s="76">
        <v>1100</v>
      </c>
      <c r="F311" s="77" t="s">
        <v>4</v>
      </c>
      <c r="G311" s="76"/>
      <c r="H311" s="76"/>
      <c r="I311" s="76"/>
      <c r="J311" s="76"/>
      <c r="K311" s="76" t="s">
        <v>36</v>
      </c>
      <c r="L311" s="162" t="str">
        <f t="shared" si="7"/>
        <v>JSSA-90-1100-A---WL</v>
      </c>
      <c r="M311" s="78">
        <v>0</v>
      </c>
      <c r="N311" s="78"/>
      <c r="O311" s="78">
        <v>0</v>
      </c>
      <c r="P311" s="78"/>
      <c r="Q311" s="78"/>
      <c r="R311" s="78"/>
      <c r="S311" s="78"/>
      <c r="T311" s="78"/>
      <c r="U311" s="78"/>
      <c r="V311" s="78"/>
      <c r="W311" s="78"/>
    </row>
    <row r="312" spans="1:23" s="79" customFormat="1" x14ac:dyDescent="0.25">
      <c r="A312" s="76" t="s">
        <v>39</v>
      </c>
      <c r="B312" s="76" t="s">
        <v>34</v>
      </c>
      <c r="C312" s="76" t="s">
        <v>9</v>
      </c>
      <c r="D312" s="76">
        <v>90</v>
      </c>
      <c r="E312" s="76">
        <v>4000</v>
      </c>
      <c r="F312" s="77" t="s">
        <v>4</v>
      </c>
      <c r="G312" s="76"/>
      <c r="H312" s="76"/>
      <c r="I312" s="76"/>
      <c r="J312" s="76"/>
      <c r="K312" s="76" t="s">
        <v>36</v>
      </c>
      <c r="L312" s="162" t="str">
        <f t="shared" si="7"/>
        <v>JSSA-90-4000-A---WL</v>
      </c>
      <c r="M312" s="78"/>
      <c r="N312" s="78"/>
      <c r="O312" s="78"/>
      <c r="P312" s="78"/>
      <c r="Q312" s="78"/>
      <c r="R312" s="78"/>
      <c r="S312" s="78"/>
      <c r="T312" s="78"/>
      <c r="U312" s="78"/>
      <c r="V312" s="78"/>
      <c r="W312" s="78"/>
    </row>
    <row r="313" spans="1:23" s="79" customFormat="1" x14ac:dyDescent="0.25">
      <c r="A313" s="76" t="s">
        <v>23</v>
      </c>
      <c r="B313" s="76" t="s">
        <v>34</v>
      </c>
      <c r="C313" s="76" t="s">
        <v>2</v>
      </c>
      <c r="D313" s="76">
        <v>90</v>
      </c>
      <c r="E313" s="76">
        <v>10</v>
      </c>
      <c r="F313" s="77" t="s">
        <v>4</v>
      </c>
      <c r="G313" s="76" t="s">
        <v>25</v>
      </c>
      <c r="H313" s="76">
        <v>40</v>
      </c>
      <c r="I313" s="76"/>
      <c r="J313" s="76"/>
      <c r="K313" s="76" t="s">
        <v>36</v>
      </c>
      <c r="L313" s="162" t="str">
        <f t="shared" si="7"/>
        <v>SON68-90-10-A-mgn40--WL</v>
      </c>
      <c r="M313" s="78">
        <v>0</v>
      </c>
      <c r="N313" s="78">
        <v>3</v>
      </c>
      <c r="O313" s="78">
        <v>0</v>
      </c>
      <c r="P313" s="78">
        <v>14.5</v>
      </c>
      <c r="Q313" s="78"/>
      <c r="R313" s="78">
        <v>54.5</v>
      </c>
      <c r="S313" s="78">
        <v>61.5</v>
      </c>
      <c r="T313" s="78"/>
      <c r="U313" s="78"/>
      <c r="V313" s="78">
        <v>73</v>
      </c>
      <c r="W313" s="78">
        <v>81</v>
      </c>
    </row>
    <row r="314" spans="1:23" s="79" customFormat="1" x14ac:dyDescent="0.25">
      <c r="A314" s="76" t="s">
        <v>17</v>
      </c>
      <c r="B314" s="76" t="s">
        <v>18</v>
      </c>
      <c r="C314" s="76" t="s">
        <v>2</v>
      </c>
      <c r="D314" s="76">
        <v>90</v>
      </c>
      <c r="E314" s="76">
        <v>1200</v>
      </c>
      <c r="F314" s="77" t="s">
        <v>4</v>
      </c>
      <c r="G314" s="76"/>
      <c r="H314" s="76"/>
      <c r="I314" s="76"/>
      <c r="J314" s="76"/>
      <c r="K314" s="76" t="s">
        <v>36</v>
      </c>
      <c r="L314" s="162" t="str">
        <f t="shared" si="7"/>
        <v>SON68-90-1200-A---WL</v>
      </c>
      <c r="M314" s="78">
        <v>0</v>
      </c>
      <c r="N314" s="78"/>
      <c r="O314" s="78"/>
      <c r="P314" s="78"/>
      <c r="Q314" s="78"/>
      <c r="R314" s="78"/>
      <c r="S314" s="78"/>
      <c r="T314" s="78"/>
      <c r="U314" s="78"/>
      <c r="V314" s="78"/>
      <c r="W314" s="78"/>
    </row>
    <row r="315" spans="1:23" s="79" customFormat="1" x14ac:dyDescent="0.25">
      <c r="A315" s="76" t="s">
        <v>17</v>
      </c>
      <c r="B315" s="76" t="s">
        <v>19</v>
      </c>
      <c r="C315" s="76" t="s">
        <v>2</v>
      </c>
      <c r="D315" s="76">
        <v>90</v>
      </c>
      <c r="E315" s="76">
        <v>1200</v>
      </c>
      <c r="F315" s="77" t="s">
        <v>4</v>
      </c>
      <c r="G315" s="76"/>
      <c r="H315" s="76"/>
      <c r="I315" s="76"/>
      <c r="J315" s="76"/>
      <c r="K315" s="76" t="s">
        <v>36</v>
      </c>
      <c r="L315" s="162" t="str">
        <f t="shared" si="7"/>
        <v>SON68-90-1200-A---WL</v>
      </c>
      <c r="M315" s="78">
        <v>0</v>
      </c>
      <c r="N315" s="78"/>
      <c r="O315" s="78"/>
      <c r="P315" s="78"/>
      <c r="Q315" s="78"/>
      <c r="R315" s="78"/>
      <c r="S315" s="78"/>
      <c r="T315" s="78"/>
      <c r="U315" s="78"/>
      <c r="V315" s="78"/>
      <c r="W315" s="78"/>
    </row>
    <row r="316" spans="1:23" s="79" customFormat="1" x14ac:dyDescent="0.25">
      <c r="A316" s="76" t="s">
        <v>17</v>
      </c>
      <c r="B316" s="76" t="s">
        <v>20</v>
      </c>
      <c r="C316" s="76" t="s">
        <v>2</v>
      </c>
      <c r="D316" s="76">
        <v>90</v>
      </c>
      <c r="E316" s="76">
        <v>1200</v>
      </c>
      <c r="F316" s="77" t="s">
        <v>4</v>
      </c>
      <c r="G316" s="76"/>
      <c r="H316" s="76"/>
      <c r="I316" s="76"/>
      <c r="J316" s="76"/>
      <c r="K316" s="76" t="s">
        <v>36</v>
      </c>
      <c r="L316" s="162" t="str">
        <f t="shared" si="7"/>
        <v>SON68-90-1200-A---WL</v>
      </c>
      <c r="M316" s="78">
        <v>0</v>
      </c>
      <c r="N316" s="78"/>
      <c r="O316" s="78"/>
      <c r="P316" s="78"/>
      <c r="Q316" s="78"/>
      <c r="R316" s="78"/>
      <c r="S316" s="78"/>
      <c r="T316" s="78"/>
      <c r="U316" s="78"/>
      <c r="V316" s="78"/>
      <c r="W316" s="78"/>
    </row>
    <row r="317" spans="1:23" s="79" customFormat="1" x14ac:dyDescent="0.25">
      <c r="A317" s="76" t="s">
        <v>17</v>
      </c>
      <c r="B317" s="76" t="s">
        <v>21</v>
      </c>
      <c r="C317" s="76" t="s">
        <v>2</v>
      </c>
      <c r="D317" s="76">
        <v>90</v>
      </c>
      <c r="E317" s="76">
        <v>1200</v>
      </c>
      <c r="F317" s="77" t="s">
        <v>4</v>
      </c>
      <c r="G317" s="76"/>
      <c r="H317" s="76"/>
      <c r="I317" s="76"/>
      <c r="J317" s="76"/>
      <c r="K317" s="76" t="s">
        <v>36</v>
      </c>
      <c r="L317" s="162" t="str">
        <f t="shared" ref="L317:L380" si="8">CONCATENATE(C317,"-",D317,"-",E317,"-",F317,"-",G317,H317,"-",I317,J317,"-",K317)</f>
        <v>SON68-90-1200-A---WL</v>
      </c>
      <c r="M317" s="78">
        <v>0</v>
      </c>
      <c r="N317" s="78"/>
      <c r="O317" s="78"/>
      <c r="P317" s="78"/>
      <c r="Q317" s="78"/>
      <c r="R317" s="78"/>
      <c r="S317" s="78"/>
      <c r="T317" s="78"/>
      <c r="U317" s="78"/>
      <c r="V317" s="78"/>
      <c r="W317" s="78"/>
    </row>
    <row r="318" spans="1:23" s="79" customFormat="1" x14ac:dyDescent="0.25">
      <c r="A318" s="76" t="s">
        <v>17</v>
      </c>
      <c r="B318" s="76" t="s">
        <v>22</v>
      </c>
      <c r="C318" s="76" t="s">
        <v>2</v>
      </c>
      <c r="D318" s="76">
        <v>90</v>
      </c>
      <c r="E318" s="76">
        <v>1200</v>
      </c>
      <c r="F318" s="77" t="s">
        <v>4</v>
      </c>
      <c r="G318" s="76"/>
      <c r="H318" s="76"/>
      <c r="I318" s="76"/>
      <c r="J318" s="76"/>
      <c r="K318" s="76" t="s">
        <v>36</v>
      </c>
      <c r="L318" s="162" t="str">
        <f t="shared" si="8"/>
        <v>SON68-90-1200-A---WL</v>
      </c>
      <c r="M318" s="78">
        <v>0</v>
      </c>
      <c r="N318" s="78"/>
      <c r="O318" s="78"/>
      <c r="P318" s="78"/>
      <c r="Q318" s="78"/>
      <c r="R318" s="78"/>
      <c r="S318" s="78"/>
      <c r="T318" s="78"/>
      <c r="U318" s="78"/>
      <c r="V318" s="78"/>
      <c r="W318" s="78"/>
    </row>
    <row r="319" spans="1:23" s="79" customFormat="1" x14ac:dyDescent="0.25">
      <c r="A319" s="76" t="s">
        <v>23</v>
      </c>
      <c r="B319" s="76" t="s">
        <v>34</v>
      </c>
      <c r="C319" s="76" t="s">
        <v>2</v>
      </c>
      <c r="D319" s="76">
        <v>90</v>
      </c>
      <c r="E319" s="76">
        <v>10</v>
      </c>
      <c r="F319" s="77" t="s">
        <v>40</v>
      </c>
      <c r="G319" s="76" t="s">
        <v>25</v>
      </c>
      <c r="H319" s="76">
        <v>40</v>
      </c>
      <c r="I319" s="76"/>
      <c r="J319" s="76"/>
      <c r="K319" s="76" t="s">
        <v>36</v>
      </c>
      <c r="L319" s="162" t="str">
        <f t="shared" si="8"/>
        <v>SON68-90-10-A(pH9)-mgn40--WL</v>
      </c>
      <c r="M319" s="78">
        <v>0</v>
      </c>
      <c r="N319" s="78">
        <v>7.5</v>
      </c>
      <c r="O319" s="78">
        <v>0</v>
      </c>
      <c r="P319" s="78">
        <v>16</v>
      </c>
      <c r="Q319" s="78"/>
      <c r="R319" s="78">
        <v>18</v>
      </c>
      <c r="S319" s="78">
        <v>38.5</v>
      </c>
      <c r="T319" s="78"/>
      <c r="U319" s="78"/>
      <c r="V319" s="78">
        <v>0</v>
      </c>
      <c r="W319" s="78">
        <v>0</v>
      </c>
    </row>
    <row r="320" spans="1:23" s="79" customFormat="1" x14ac:dyDescent="0.25">
      <c r="A320" s="76" t="s">
        <v>23</v>
      </c>
      <c r="B320" s="76" t="s">
        <v>34</v>
      </c>
      <c r="C320" s="76" t="s">
        <v>2</v>
      </c>
      <c r="D320" s="76">
        <v>90</v>
      </c>
      <c r="E320" s="76">
        <v>10</v>
      </c>
      <c r="F320" s="77" t="s">
        <v>40</v>
      </c>
      <c r="G320" s="76" t="s">
        <v>25</v>
      </c>
      <c r="H320" s="76">
        <v>4</v>
      </c>
      <c r="I320" s="76"/>
      <c r="J320" s="76"/>
      <c r="K320" s="76" t="s">
        <v>36</v>
      </c>
      <c r="L320" s="162" t="str">
        <f t="shared" si="8"/>
        <v>SON68-90-10-A(pH9)-mgn4--WL</v>
      </c>
      <c r="M320" s="78">
        <v>0</v>
      </c>
      <c r="N320" s="78">
        <v>7</v>
      </c>
      <c r="O320" s="78">
        <v>0</v>
      </c>
      <c r="P320" s="78">
        <v>10.5</v>
      </c>
      <c r="Q320" s="78"/>
      <c r="R320" s="78">
        <v>10.5</v>
      </c>
      <c r="S320" s="78">
        <v>16</v>
      </c>
      <c r="T320" s="78"/>
      <c r="U320" s="78"/>
      <c r="V320" s="78">
        <v>0</v>
      </c>
      <c r="W320" s="78">
        <v>0</v>
      </c>
    </row>
    <row r="321" spans="1:23" s="79" customFormat="1" x14ac:dyDescent="0.25">
      <c r="A321" s="76" t="s">
        <v>23</v>
      </c>
      <c r="B321" s="76" t="s">
        <v>34</v>
      </c>
      <c r="C321" s="76" t="s">
        <v>2</v>
      </c>
      <c r="D321" s="76">
        <v>90</v>
      </c>
      <c r="E321" s="76">
        <v>10</v>
      </c>
      <c r="F321" s="77" t="s">
        <v>40</v>
      </c>
      <c r="G321" s="76" t="s">
        <v>26</v>
      </c>
      <c r="H321" s="76">
        <v>40</v>
      </c>
      <c r="I321" s="76"/>
      <c r="J321" s="76"/>
      <c r="K321" s="76" t="s">
        <v>36</v>
      </c>
      <c r="L321" s="162" t="str">
        <f t="shared" si="8"/>
        <v>SON68-90-10-A(pH9)-feoh40--WL</v>
      </c>
      <c r="M321" s="78">
        <v>0</v>
      </c>
      <c r="N321" s="78">
        <v>10</v>
      </c>
      <c r="O321" s="78">
        <v>0</v>
      </c>
      <c r="P321" s="78">
        <v>26.5</v>
      </c>
      <c r="Q321" s="78"/>
      <c r="R321" s="78">
        <v>78</v>
      </c>
      <c r="S321" s="78">
        <v>156.5</v>
      </c>
      <c r="T321" s="78"/>
      <c r="U321" s="78"/>
      <c r="V321" s="78">
        <v>0</v>
      </c>
      <c r="W321" s="78">
        <v>0</v>
      </c>
    </row>
    <row r="322" spans="1:23" s="79" customFormat="1" x14ac:dyDescent="0.25">
      <c r="A322" s="76" t="s">
        <v>23</v>
      </c>
      <c r="B322" s="76" t="s">
        <v>34</v>
      </c>
      <c r="C322" s="76" t="s">
        <v>2</v>
      </c>
      <c r="D322" s="76">
        <v>90</v>
      </c>
      <c r="E322" s="76">
        <v>10</v>
      </c>
      <c r="F322" s="77" t="s">
        <v>40</v>
      </c>
      <c r="G322" s="76" t="s">
        <v>26</v>
      </c>
      <c r="H322" s="76">
        <v>4</v>
      </c>
      <c r="I322" s="76"/>
      <c r="J322" s="76"/>
      <c r="K322" s="76" t="s">
        <v>36</v>
      </c>
      <c r="L322" s="162" t="str">
        <f t="shared" si="8"/>
        <v>SON68-90-10-A(pH9)-feoh4--WL</v>
      </c>
      <c r="M322" s="78">
        <v>0</v>
      </c>
      <c r="N322" s="78">
        <v>10.5</v>
      </c>
      <c r="O322" s="78">
        <v>0</v>
      </c>
      <c r="P322" s="78">
        <v>23.5</v>
      </c>
      <c r="Q322" s="78"/>
      <c r="R322" s="78">
        <v>45.5</v>
      </c>
      <c r="S322" s="78">
        <v>54.5</v>
      </c>
      <c r="T322" s="78"/>
      <c r="U322" s="78"/>
      <c r="V322" s="78">
        <v>0</v>
      </c>
      <c r="W322" s="78">
        <v>0</v>
      </c>
    </row>
    <row r="323" spans="1:23" s="79" customFormat="1" x14ac:dyDescent="0.25">
      <c r="A323" s="76" t="s">
        <v>39</v>
      </c>
      <c r="B323" s="76" t="s">
        <v>106</v>
      </c>
      <c r="C323" s="76" t="s">
        <v>73</v>
      </c>
      <c r="D323" s="76">
        <v>110</v>
      </c>
      <c r="E323" s="76">
        <v>10</v>
      </c>
      <c r="F323" s="77" t="s">
        <v>4</v>
      </c>
      <c r="G323" s="76"/>
      <c r="H323" s="76"/>
      <c r="I323" s="76"/>
      <c r="J323" s="76"/>
      <c r="K323" s="76" t="s">
        <v>36</v>
      </c>
      <c r="L323" s="162" t="str">
        <f t="shared" si="8"/>
        <v>MW-110-10-A---WL</v>
      </c>
      <c r="M323" s="78"/>
      <c r="N323" s="78">
        <v>14.55</v>
      </c>
      <c r="O323" s="78"/>
      <c r="P323" s="78">
        <v>23.1</v>
      </c>
      <c r="Q323" s="78"/>
      <c r="R323" s="78"/>
      <c r="S323" s="78"/>
      <c r="T323" s="78"/>
      <c r="U323" s="78"/>
      <c r="V323" s="78"/>
      <c r="W323" s="78"/>
    </row>
    <row r="324" spans="1:23" s="79" customFormat="1" x14ac:dyDescent="0.25">
      <c r="A324" s="76" t="s">
        <v>39</v>
      </c>
      <c r="B324" s="76" t="s">
        <v>106</v>
      </c>
      <c r="C324" s="76" t="s">
        <v>73</v>
      </c>
      <c r="D324" s="76">
        <v>110</v>
      </c>
      <c r="E324" s="76">
        <v>10</v>
      </c>
      <c r="F324" s="77" t="s">
        <v>4</v>
      </c>
      <c r="G324" s="76"/>
      <c r="H324" s="76"/>
      <c r="I324" s="76"/>
      <c r="J324" s="76"/>
      <c r="K324" s="76" t="s">
        <v>36</v>
      </c>
      <c r="L324" s="162" t="str">
        <f t="shared" si="8"/>
        <v>MW-110-10-A---WL</v>
      </c>
      <c r="M324" s="78"/>
      <c r="N324" s="78">
        <v>15.015000000000001</v>
      </c>
      <c r="O324" s="78"/>
      <c r="P324" s="78">
        <v>21.734999999999999</v>
      </c>
      <c r="Q324" s="78"/>
      <c r="R324" s="78"/>
      <c r="S324" s="78"/>
      <c r="T324" s="78"/>
      <c r="U324" s="78"/>
      <c r="V324" s="78"/>
      <c r="W324" s="78"/>
    </row>
    <row r="325" spans="1:23" s="79" customFormat="1" x14ac:dyDescent="0.25">
      <c r="A325" s="76" t="s">
        <v>39</v>
      </c>
      <c r="B325" s="76" t="s">
        <v>105</v>
      </c>
      <c r="C325" s="76" t="s">
        <v>73</v>
      </c>
      <c r="D325" s="76">
        <v>90</v>
      </c>
      <c r="E325" s="76">
        <v>10</v>
      </c>
      <c r="F325" s="77" t="s">
        <v>4</v>
      </c>
      <c r="G325" s="76"/>
      <c r="H325" s="76"/>
      <c r="I325" s="76"/>
      <c r="J325" s="76"/>
      <c r="K325" s="76" t="s">
        <v>36</v>
      </c>
      <c r="L325" s="162" t="str">
        <f t="shared" si="8"/>
        <v>MW-90-10-A---WL</v>
      </c>
      <c r="M325" s="78"/>
      <c r="N325" s="78">
        <v>6.46</v>
      </c>
      <c r="O325" s="78"/>
      <c r="P325" s="78">
        <v>16.95</v>
      </c>
      <c r="Q325" s="78"/>
      <c r="R325" s="78">
        <v>32.9</v>
      </c>
      <c r="S325" s="78">
        <v>38.799999999999997</v>
      </c>
      <c r="T325" s="78"/>
      <c r="U325" s="78"/>
      <c r="V325" s="78"/>
      <c r="W325" s="78"/>
    </row>
    <row r="326" spans="1:23" s="79" customFormat="1" x14ac:dyDescent="0.25">
      <c r="A326" s="76" t="s">
        <v>39</v>
      </c>
      <c r="B326" s="76" t="s">
        <v>105</v>
      </c>
      <c r="C326" s="76" t="s">
        <v>73</v>
      </c>
      <c r="D326" s="76">
        <v>90</v>
      </c>
      <c r="E326" s="76">
        <v>10</v>
      </c>
      <c r="F326" s="77" t="s">
        <v>4</v>
      </c>
      <c r="G326" s="76"/>
      <c r="H326" s="76"/>
      <c r="I326" s="76"/>
      <c r="J326" s="76"/>
      <c r="K326" s="76" t="s">
        <v>36</v>
      </c>
      <c r="L326" s="162" t="str">
        <f t="shared" si="8"/>
        <v>MW-90-10-A---WL</v>
      </c>
      <c r="M326" s="78"/>
      <c r="N326" s="78">
        <v>9.6849999999999987</v>
      </c>
      <c r="O326" s="78"/>
      <c r="P326" s="78">
        <v>13.414999999999999</v>
      </c>
      <c r="Q326" s="78"/>
      <c r="R326" s="78">
        <v>25.009999999999998</v>
      </c>
      <c r="S326" s="78"/>
      <c r="T326" s="78"/>
      <c r="U326" s="78"/>
      <c r="V326" s="78"/>
      <c r="W326" s="78"/>
    </row>
    <row r="327" spans="1:23" s="79" customFormat="1" x14ac:dyDescent="0.25">
      <c r="A327" s="76" t="s">
        <v>39</v>
      </c>
      <c r="B327" s="76" t="s">
        <v>103</v>
      </c>
      <c r="C327" s="76" t="s">
        <v>73</v>
      </c>
      <c r="D327" s="76">
        <v>70</v>
      </c>
      <c r="E327" s="76">
        <v>10</v>
      </c>
      <c r="F327" s="77" t="s">
        <v>4</v>
      </c>
      <c r="G327" s="76"/>
      <c r="H327" s="76"/>
      <c r="I327" s="76"/>
      <c r="J327" s="76"/>
      <c r="K327" s="76" t="s">
        <v>36</v>
      </c>
      <c r="L327" s="162" t="str">
        <f t="shared" si="8"/>
        <v>MW-70-10-A---WL</v>
      </c>
      <c r="M327" s="78">
        <v>0</v>
      </c>
      <c r="N327" s="78">
        <v>0</v>
      </c>
      <c r="O327" s="78">
        <v>0</v>
      </c>
      <c r="P327" s="78">
        <v>6.96</v>
      </c>
      <c r="Q327" s="78"/>
      <c r="R327" s="78">
        <v>1.49</v>
      </c>
      <c r="S327" s="78">
        <v>0</v>
      </c>
      <c r="T327" s="78"/>
      <c r="U327" s="78"/>
      <c r="V327" s="78">
        <v>0</v>
      </c>
      <c r="W327" s="78">
        <v>0</v>
      </c>
    </row>
    <row r="328" spans="1:23" s="79" customFormat="1" x14ac:dyDescent="0.25">
      <c r="A328" s="76" t="s">
        <v>39</v>
      </c>
      <c r="B328" s="76" t="s">
        <v>103</v>
      </c>
      <c r="C328" s="76" t="s">
        <v>73</v>
      </c>
      <c r="D328" s="76">
        <v>70</v>
      </c>
      <c r="E328" s="76">
        <v>10</v>
      </c>
      <c r="F328" s="77" t="s">
        <v>4</v>
      </c>
      <c r="G328" s="76"/>
      <c r="H328" s="76"/>
      <c r="I328" s="76"/>
      <c r="J328" s="76"/>
      <c r="K328" s="76" t="s">
        <v>36</v>
      </c>
      <c r="L328" s="162" t="str">
        <f t="shared" si="8"/>
        <v>MW-70-10-A---WL</v>
      </c>
      <c r="M328" s="78">
        <v>0</v>
      </c>
      <c r="N328" s="78">
        <v>0</v>
      </c>
      <c r="O328" s="78">
        <v>0</v>
      </c>
      <c r="P328" s="78">
        <v>4.4800000000000004</v>
      </c>
      <c r="Q328" s="78"/>
      <c r="R328" s="78">
        <v>0</v>
      </c>
      <c r="S328" s="78">
        <v>0</v>
      </c>
      <c r="T328" s="78"/>
      <c r="U328" s="78"/>
      <c r="V328" s="78">
        <v>0</v>
      </c>
      <c r="W328" s="78">
        <v>0</v>
      </c>
    </row>
    <row r="329" spans="1:23" s="79" customFormat="1" x14ac:dyDescent="0.25">
      <c r="A329" s="76" t="s">
        <v>39</v>
      </c>
      <c r="B329" s="76" t="s">
        <v>108</v>
      </c>
      <c r="C329" s="76" t="s">
        <v>73</v>
      </c>
      <c r="D329" s="76">
        <v>110</v>
      </c>
      <c r="E329" s="76">
        <v>1320</v>
      </c>
      <c r="F329" s="77" t="s">
        <v>4</v>
      </c>
      <c r="G329" s="76"/>
      <c r="H329" s="76"/>
      <c r="I329" s="76"/>
      <c r="J329" s="76"/>
      <c r="K329" s="76" t="s">
        <v>36</v>
      </c>
      <c r="L329" s="162" t="str">
        <f t="shared" si="8"/>
        <v>MW-110-1320-A---WL</v>
      </c>
      <c r="M329" s="78"/>
      <c r="N329" s="78"/>
      <c r="O329" s="78"/>
      <c r="P329" s="78"/>
      <c r="Q329" s="78"/>
      <c r="R329" s="78"/>
      <c r="S329" s="78"/>
      <c r="T329" s="78"/>
      <c r="U329" s="78"/>
      <c r="V329" s="78"/>
      <c r="W329" s="78"/>
    </row>
    <row r="330" spans="1:23" s="79" customFormat="1" x14ac:dyDescent="0.25">
      <c r="A330" s="76" t="s">
        <v>39</v>
      </c>
      <c r="B330" s="76" t="s">
        <v>107</v>
      </c>
      <c r="C330" s="76" t="s">
        <v>73</v>
      </c>
      <c r="D330" s="76">
        <v>90</v>
      </c>
      <c r="E330" s="76">
        <v>1320</v>
      </c>
      <c r="F330" s="77" t="s">
        <v>4</v>
      </c>
      <c r="G330" s="76"/>
      <c r="H330" s="76"/>
      <c r="I330" s="76"/>
      <c r="J330" s="76"/>
      <c r="K330" s="76" t="s">
        <v>36</v>
      </c>
      <c r="L330" s="162" t="str">
        <f t="shared" si="8"/>
        <v>MW-90-1320-A---WL</v>
      </c>
      <c r="M330" s="78"/>
      <c r="N330" s="78">
        <v>1.1749999999999998</v>
      </c>
      <c r="O330" s="78"/>
      <c r="P330" s="78">
        <v>0.56000000000000005</v>
      </c>
      <c r="Q330" s="78"/>
      <c r="R330" s="78">
        <v>2.0150000000000001</v>
      </c>
      <c r="S330" s="78">
        <v>2.73</v>
      </c>
      <c r="T330" s="78"/>
      <c r="U330" s="78"/>
      <c r="V330" s="78"/>
      <c r="W330" s="78"/>
    </row>
    <row r="331" spans="1:23" s="79" customFormat="1" x14ac:dyDescent="0.25">
      <c r="A331" s="76" t="s">
        <v>39</v>
      </c>
      <c r="B331" s="76" t="s">
        <v>107</v>
      </c>
      <c r="C331" s="76" t="s">
        <v>73</v>
      </c>
      <c r="D331" s="76">
        <v>90</v>
      </c>
      <c r="E331" s="76">
        <v>1320</v>
      </c>
      <c r="F331" s="77" t="s">
        <v>4</v>
      </c>
      <c r="G331" s="76"/>
      <c r="H331" s="76"/>
      <c r="I331" s="76"/>
      <c r="J331" s="76"/>
      <c r="K331" s="76" t="s">
        <v>36</v>
      </c>
      <c r="L331" s="162" t="str">
        <f t="shared" si="8"/>
        <v>MW-90-1320-A---WL</v>
      </c>
      <c r="M331" s="78"/>
      <c r="N331" s="78">
        <v>0.98499999999999999</v>
      </c>
      <c r="O331" s="78"/>
      <c r="P331" s="78">
        <v>1.355</v>
      </c>
      <c r="Q331" s="78">
        <v>1.3900000000000001</v>
      </c>
      <c r="R331" s="78">
        <v>0.75</v>
      </c>
      <c r="S331" s="78"/>
      <c r="T331" s="78"/>
      <c r="U331" s="78"/>
      <c r="V331" s="78"/>
      <c r="W331" s="78"/>
    </row>
    <row r="332" spans="1:23" s="79" customFormat="1" x14ac:dyDescent="0.25">
      <c r="A332" s="76" t="s">
        <v>39</v>
      </c>
      <c r="B332" s="76" t="s">
        <v>106</v>
      </c>
      <c r="C332" s="76" t="s">
        <v>73</v>
      </c>
      <c r="D332" s="76">
        <v>70</v>
      </c>
      <c r="E332" s="76">
        <v>1320</v>
      </c>
      <c r="F332" s="77" t="s">
        <v>4</v>
      </c>
      <c r="G332" s="76"/>
      <c r="H332" s="76"/>
      <c r="I332" s="76"/>
      <c r="J332" s="76"/>
      <c r="K332" s="76" t="s">
        <v>36</v>
      </c>
      <c r="L332" s="162" t="str">
        <f t="shared" si="8"/>
        <v>MW-70-1320-A---WL</v>
      </c>
      <c r="M332" s="78">
        <v>0</v>
      </c>
      <c r="N332" s="78">
        <v>1.38</v>
      </c>
      <c r="O332" s="78">
        <v>0</v>
      </c>
      <c r="P332" s="78">
        <v>1.375</v>
      </c>
      <c r="Q332" s="78"/>
      <c r="R332" s="78">
        <v>4.34</v>
      </c>
      <c r="S332" s="78">
        <v>0</v>
      </c>
      <c r="T332" s="78"/>
      <c r="U332" s="78"/>
      <c r="V332" s="78">
        <v>0</v>
      </c>
      <c r="W332" s="78">
        <v>0</v>
      </c>
    </row>
    <row r="333" spans="1:23" s="79" customFormat="1" x14ac:dyDescent="0.25">
      <c r="A333" s="76" t="s">
        <v>17</v>
      </c>
      <c r="B333" s="76" t="s">
        <v>124</v>
      </c>
      <c r="C333" s="76" t="s">
        <v>73</v>
      </c>
      <c r="D333" s="76">
        <v>90</v>
      </c>
      <c r="E333" s="76">
        <v>1200</v>
      </c>
      <c r="F333" s="77" t="s">
        <v>4</v>
      </c>
      <c r="G333" s="76"/>
      <c r="H333" s="76"/>
      <c r="I333" s="76"/>
      <c r="J333" s="76"/>
      <c r="K333" s="76" t="s">
        <v>36</v>
      </c>
      <c r="L333" s="162" t="str">
        <f t="shared" si="8"/>
        <v>MW-90-1200-A---WL</v>
      </c>
      <c r="M333" s="78"/>
      <c r="N333" s="78"/>
      <c r="O333" s="78"/>
      <c r="P333" s="78"/>
      <c r="Q333" s="78"/>
      <c r="R333" s="78"/>
      <c r="S333" s="78"/>
      <c r="T333" s="78"/>
      <c r="U333" s="78"/>
      <c r="V333" s="78"/>
      <c r="W333" s="78"/>
    </row>
    <row r="334" spans="1:23" s="79" customFormat="1" x14ac:dyDescent="0.25">
      <c r="A334" s="76" t="s">
        <v>17</v>
      </c>
      <c r="B334" s="76" t="s">
        <v>125</v>
      </c>
      <c r="C334" s="76" t="s">
        <v>73</v>
      </c>
      <c r="D334" s="76">
        <v>90</v>
      </c>
      <c r="E334" s="76">
        <v>1200</v>
      </c>
      <c r="F334" s="77" t="s">
        <v>4</v>
      </c>
      <c r="G334" s="76"/>
      <c r="H334" s="76"/>
      <c r="I334" s="76"/>
      <c r="J334" s="76"/>
      <c r="K334" s="76" t="s">
        <v>36</v>
      </c>
      <c r="L334" s="162" t="str">
        <f t="shared" si="8"/>
        <v>MW-90-1200-A---WL</v>
      </c>
      <c r="M334" s="78"/>
      <c r="N334" s="78"/>
      <c r="O334" s="78"/>
      <c r="P334" s="78"/>
      <c r="Q334" s="78"/>
      <c r="R334" s="78"/>
      <c r="S334" s="78"/>
      <c r="T334" s="78"/>
      <c r="U334" s="78"/>
      <c r="V334" s="78"/>
      <c r="W334" s="78"/>
    </row>
    <row r="335" spans="1:23" s="79" customFormat="1" x14ac:dyDescent="0.25">
      <c r="A335" s="76" t="s">
        <v>17</v>
      </c>
      <c r="B335" s="76" t="s">
        <v>126</v>
      </c>
      <c r="C335" s="76" t="s">
        <v>73</v>
      </c>
      <c r="D335" s="76">
        <v>90</v>
      </c>
      <c r="E335" s="76">
        <v>1200</v>
      </c>
      <c r="F335" s="77" t="s">
        <v>4</v>
      </c>
      <c r="G335" s="76"/>
      <c r="H335" s="76"/>
      <c r="I335" s="76"/>
      <c r="J335" s="76"/>
      <c r="K335" s="76" t="s">
        <v>36</v>
      </c>
      <c r="L335" s="162" t="str">
        <f t="shared" si="8"/>
        <v>MW-90-1200-A---WL</v>
      </c>
      <c r="M335" s="78"/>
      <c r="N335" s="78"/>
      <c r="O335" s="78"/>
      <c r="P335" s="78"/>
      <c r="Q335" s="78"/>
      <c r="R335" s="78"/>
      <c r="S335" s="78"/>
      <c r="T335" s="78"/>
      <c r="U335" s="78"/>
      <c r="V335" s="78"/>
      <c r="W335" s="78"/>
    </row>
    <row r="336" spans="1:23" s="79" customFormat="1" x14ac:dyDescent="0.25">
      <c r="A336" s="76" t="s">
        <v>17</v>
      </c>
      <c r="B336" s="76" t="s">
        <v>127</v>
      </c>
      <c r="C336" s="76" t="s">
        <v>73</v>
      </c>
      <c r="D336" s="76">
        <v>90</v>
      </c>
      <c r="E336" s="76">
        <v>1200</v>
      </c>
      <c r="F336" s="77" t="s">
        <v>4</v>
      </c>
      <c r="G336" s="76"/>
      <c r="H336" s="76"/>
      <c r="I336" s="76"/>
      <c r="J336" s="76"/>
      <c r="K336" s="76" t="s">
        <v>36</v>
      </c>
      <c r="L336" s="162" t="str">
        <f t="shared" si="8"/>
        <v>MW-90-1200-A---WL</v>
      </c>
      <c r="M336" s="78"/>
      <c r="N336" s="78"/>
      <c r="O336" s="78"/>
      <c r="P336" s="78"/>
      <c r="Q336" s="78"/>
      <c r="R336" s="78"/>
      <c r="S336" s="78"/>
      <c r="T336" s="78"/>
      <c r="U336" s="78"/>
      <c r="V336" s="78"/>
      <c r="W336" s="78"/>
    </row>
    <row r="337" spans="1:23" s="79" customFormat="1" x14ac:dyDescent="0.25">
      <c r="A337" s="76" t="s">
        <v>17</v>
      </c>
      <c r="B337" s="76" t="s">
        <v>128</v>
      </c>
      <c r="C337" s="76" t="s">
        <v>73</v>
      </c>
      <c r="D337" s="76">
        <v>90</v>
      </c>
      <c r="E337" s="76">
        <v>1200</v>
      </c>
      <c r="F337" s="77" t="s">
        <v>4</v>
      </c>
      <c r="G337" s="76"/>
      <c r="H337" s="76"/>
      <c r="I337" s="76"/>
      <c r="J337" s="76"/>
      <c r="K337" s="76" t="s">
        <v>36</v>
      </c>
      <c r="L337" s="162" t="str">
        <f t="shared" si="8"/>
        <v>MW-90-1200-A---WL</v>
      </c>
      <c r="M337" s="78"/>
      <c r="N337" s="78"/>
      <c r="O337" s="78"/>
      <c r="P337" s="78"/>
      <c r="Q337" s="78"/>
      <c r="R337" s="78"/>
      <c r="S337" s="78"/>
      <c r="T337" s="78"/>
      <c r="U337" s="78"/>
      <c r="V337" s="78"/>
      <c r="W337" s="78"/>
    </row>
    <row r="338" spans="1:23" s="83" customFormat="1" x14ac:dyDescent="0.25">
      <c r="A338" s="80" t="s">
        <v>23</v>
      </c>
      <c r="B338" s="80" t="s">
        <v>34</v>
      </c>
      <c r="C338" s="80" t="s">
        <v>10</v>
      </c>
      <c r="D338" s="80">
        <v>90</v>
      </c>
      <c r="E338" s="80">
        <v>10</v>
      </c>
      <c r="F338" s="81" t="s">
        <v>121</v>
      </c>
      <c r="G338" s="80"/>
      <c r="H338" s="80"/>
      <c r="I338" s="80" t="s">
        <v>102</v>
      </c>
      <c r="J338" s="80">
        <v>1.67</v>
      </c>
      <c r="K338" s="80" t="s">
        <v>41</v>
      </c>
      <c r="L338" s="163" t="str">
        <f t="shared" si="8"/>
        <v>ABS118-90-10-D--ben1.67-pH</v>
      </c>
      <c r="M338" s="82"/>
      <c r="N338" s="82">
        <v>9.15</v>
      </c>
      <c r="O338" s="82"/>
      <c r="P338" s="82">
        <v>9.65</v>
      </c>
      <c r="Q338" s="82"/>
      <c r="R338" s="82">
        <v>10</v>
      </c>
      <c r="S338" s="82">
        <v>9.9499999999999993</v>
      </c>
      <c r="T338" s="82"/>
      <c r="U338" s="82"/>
      <c r="V338" s="82"/>
      <c r="W338" s="82"/>
    </row>
    <row r="339" spans="1:23" s="83" customFormat="1" x14ac:dyDescent="0.25">
      <c r="A339" s="80" t="s">
        <v>23</v>
      </c>
      <c r="B339" s="80" t="s">
        <v>34</v>
      </c>
      <c r="C339" s="80" t="s">
        <v>10</v>
      </c>
      <c r="D339" s="80">
        <v>90</v>
      </c>
      <c r="E339" s="80">
        <v>10</v>
      </c>
      <c r="F339" s="81" t="s">
        <v>121</v>
      </c>
      <c r="G339" s="80"/>
      <c r="H339" s="80"/>
      <c r="I339" s="80" t="s">
        <v>102</v>
      </c>
      <c r="J339" s="80">
        <v>6.67</v>
      </c>
      <c r="K339" s="80" t="s">
        <v>41</v>
      </c>
      <c r="L339" s="163" t="str">
        <f t="shared" si="8"/>
        <v>ABS118-90-10-D--ben6.67-pH</v>
      </c>
      <c r="M339" s="82"/>
      <c r="N339" s="82">
        <v>8.65</v>
      </c>
      <c r="O339" s="82"/>
      <c r="P339" s="82">
        <v>9.3000000000000007</v>
      </c>
      <c r="Q339" s="82"/>
      <c r="R339" s="82">
        <v>9.65</v>
      </c>
      <c r="S339" s="82">
        <v>9.65</v>
      </c>
      <c r="T339" s="82"/>
      <c r="U339" s="82"/>
      <c r="V339" s="82"/>
      <c r="W339" s="82"/>
    </row>
    <row r="340" spans="1:23" s="83" customFormat="1" x14ac:dyDescent="0.25">
      <c r="A340" s="80" t="s">
        <v>23</v>
      </c>
      <c r="B340" s="80" t="s">
        <v>34</v>
      </c>
      <c r="C340" s="80" t="s">
        <v>10</v>
      </c>
      <c r="D340" s="80">
        <v>90</v>
      </c>
      <c r="E340" s="80">
        <v>10</v>
      </c>
      <c r="F340" s="81" t="s">
        <v>121</v>
      </c>
      <c r="G340" s="80"/>
      <c r="H340" s="80"/>
      <c r="I340" s="80" t="s">
        <v>102</v>
      </c>
      <c r="J340" s="80">
        <v>33.299999999999997</v>
      </c>
      <c r="K340" s="80" t="s">
        <v>41</v>
      </c>
      <c r="L340" s="163" t="str">
        <f t="shared" si="8"/>
        <v>ABS118-90-10-D--ben33.3-pH</v>
      </c>
      <c r="M340" s="82"/>
      <c r="N340" s="82">
        <v>8.3000000000000007</v>
      </c>
      <c r="O340" s="82"/>
      <c r="P340" s="82">
        <v>8.85</v>
      </c>
      <c r="Q340" s="82"/>
      <c r="R340" s="82">
        <v>9.3000000000000007</v>
      </c>
      <c r="S340" s="82">
        <v>9.3000000000000007</v>
      </c>
      <c r="T340" s="82"/>
      <c r="U340" s="82"/>
      <c r="V340" s="82"/>
      <c r="W340" s="82"/>
    </row>
    <row r="341" spans="1:23" s="83" customFormat="1" x14ac:dyDescent="0.25">
      <c r="A341" s="80" t="s">
        <v>23</v>
      </c>
      <c r="B341" s="80" t="s">
        <v>34</v>
      </c>
      <c r="C341" s="80" t="s">
        <v>10</v>
      </c>
      <c r="D341" s="80">
        <v>90</v>
      </c>
      <c r="E341" s="80">
        <v>10</v>
      </c>
      <c r="F341" s="81" t="s">
        <v>121</v>
      </c>
      <c r="G341" s="80"/>
      <c r="H341" s="80"/>
      <c r="I341" s="80" t="s">
        <v>102</v>
      </c>
      <c r="J341" s="80">
        <v>133</v>
      </c>
      <c r="K341" s="80" t="s">
        <v>41</v>
      </c>
      <c r="L341" s="163" t="str">
        <f t="shared" si="8"/>
        <v>ABS118-90-10-D--ben133-pH</v>
      </c>
      <c r="M341" s="82"/>
      <c r="N341" s="82"/>
      <c r="O341" s="82"/>
      <c r="P341" s="82"/>
      <c r="Q341" s="82"/>
      <c r="R341" s="82"/>
      <c r="S341" s="82"/>
      <c r="T341" s="82"/>
      <c r="U341" s="82"/>
      <c r="V341" s="82"/>
      <c r="W341" s="82"/>
    </row>
    <row r="342" spans="1:23" s="83" customFormat="1" x14ac:dyDescent="0.25">
      <c r="A342" s="80" t="s">
        <v>39</v>
      </c>
      <c r="B342" s="80" t="s">
        <v>34</v>
      </c>
      <c r="C342" s="80" t="s">
        <v>10</v>
      </c>
      <c r="D342" s="80">
        <v>90</v>
      </c>
      <c r="E342" s="80">
        <v>1100</v>
      </c>
      <c r="F342" s="81" t="s">
        <v>4</v>
      </c>
      <c r="G342" s="80" t="s">
        <v>25</v>
      </c>
      <c r="H342" s="80">
        <v>33</v>
      </c>
      <c r="I342" s="80" t="s">
        <v>102</v>
      </c>
      <c r="J342" s="80">
        <v>133</v>
      </c>
      <c r="K342" s="80" t="s">
        <v>41</v>
      </c>
      <c r="L342" s="163" t="str">
        <f t="shared" si="8"/>
        <v>ABS118-90-1100-A-mgn33-ben133-pH</v>
      </c>
      <c r="M342" s="82"/>
      <c r="N342" s="82"/>
      <c r="O342" s="82"/>
      <c r="P342" s="82">
        <v>8.5</v>
      </c>
      <c r="Q342" s="82"/>
      <c r="R342" s="82">
        <v>8.6</v>
      </c>
      <c r="S342" s="82">
        <v>8.4</v>
      </c>
      <c r="T342" s="82"/>
      <c r="U342" s="82">
        <v>8.6</v>
      </c>
      <c r="V342" s="82"/>
      <c r="W342" s="82"/>
    </row>
    <row r="343" spans="1:23" s="83" customFormat="1" x14ac:dyDescent="0.25">
      <c r="A343" s="80" t="s">
        <v>23</v>
      </c>
      <c r="B343" s="80" t="s">
        <v>34</v>
      </c>
      <c r="C343" s="80" t="s">
        <v>10</v>
      </c>
      <c r="D343" s="80">
        <v>90</v>
      </c>
      <c r="E343" s="80">
        <v>10</v>
      </c>
      <c r="F343" s="81" t="s">
        <v>4</v>
      </c>
      <c r="G343" s="80" t="s">
        <v>25</v>
      </c>
      <c r="H343" s="80">
        <v>0.04</v>
      </c>
      <c r="I343" s="80"/>
      <c r="J343" s="80"/>
      <c r="K343" s="80" t="s">
        <v>41</v>
      </c>
      <c r="L343" s="163" t="str">
        <f t="shared" si="8"/>
        <v>ABS118-90-10-A-mgn0.04--pH</v>
      </c>
      <c r="M343" s="82">
        <v>0</v>
      </c>
      <c r="N343" s="82">
        <v>0</v>
      </c>
      <c r="O343" s="82"/>
      <c r="P343" s="82">
        <v>6.3000000000000007</v>
      </c>
      <c r="Q343" s="82"/>
      <c r="R343" s="82">
        <v>7</v>
      </c>
      <c r="S343" s="82">
        <v>7.25</v>
      </c>
      <c r="T343" s="82"/>
      <c r="U343" s="82"/>
      <c r="V343" s="82">
        <v>8.8000000000000007</v>
      </c>
      <c r="W343" s="82">
        <v>8.3000000000000007</v>
      </c>
    </row>
    <row r="344" spans="1:23" s="83" customFormat="1" x14ac:dyDescent="0.25">
      <c r="A344" s="80" t="s">
        <v>23</v>
      </c>
      <c r="B344" s="80" t="s">
        <v>34</v>
      </c>
      <c r="C344" s="80" t="s">
        <v>10</v>
      </c>
      <c r="D344" s="80">
        <v>90</v>
      </c>
      <c r="E344" s="80">
        <v>10</v>
      </c>
      <c r="F344" s="81" t="s">
        <v>4</v>
      </c>
      <c r="G344" s="80" t="s">
        <v>25</v>
      </c>
      <c r="H344" s="80">
        <v>0.4</v>
      </c>
      <c r="I344" s="80"/>
      <c r="J344" s="80"/>
      <c r="K344" s="80" t="s">
        <v>41</v>
      </c>
      <c r="L344" s="163" t="str">
        <f t="shared" si="8"/>
        <v>ABS118-90-10-A-mgn0.4--pH</v>
      </c>
      <c r="M344" s="82">
        <v>0</v>
      </c>
      <c r="N344" s="82">
        <v>8.75</v>
      </c>
      <c r="O344" s="82"/>
      <c r="P344" s="82">
        <v>6.35</v>
      </c>
      <c r="Q344" s="82"/>
      <c r="R344" s="82">
        <v>6.1999999999999993</v>
      </c>
      <c r="S344" s="82">
        <v>7.2</v>
      </c>
      <c r="T344" s="82"/>
      <c r="U344" s="82"/>
      <c r="V344" s="82">
        <v>9.1</v>
      </c>
      <c r="W344" s="82">
        <v>8.6999999999999993</v>
      </c>
    </row>
    <row r="345" spans="1:23" s="83" customFormat="1" x14ac:dyDescent="0.25">
      <c r="A345" s="80" t="s">
        <v>23</v>
      </c>
      <c r="B345" s="80" t="s">
        <v>34</v>
      </c>
      <c r="C345" s="80" t="s">
        <v>10</v>
      </c>
      <c r="D345" s="80">
        <v>90</v>
      </c>
      <c r="E345" s="80">
        <v>10</v>
      </c>
      <c r="F345" s="81" t="s">
        <v>4</v>
      </c>
      <c r="G345" s="80" t="s">
        <v>28</v>
      </c>
      <c r="H345" s="80">
        <v>4</v>
      </c>
      <c r="I345" s="80"/>
      <c r="J345" s="80"/>
      <c r="K345" s="80" t="s">
        <v>41</v>
      </c>
      <c r="L345" s="163" t="str">
        <f t="shared" si="8"/>
        <v>ABS118-90-10-A-mgn*4--pH</v>
      </c>
      <c r="M345" s="82">
        <v>0</v>
      </c>
      <c r="N345" s="82">
        <v>0</v>
      </c>
      <c r="O345" s="82"/>
      <c r="P345" s="82">
        <v>6.75</v>
      </c>
      <c r="Q345" s="82"/>
      <c r="R345" s="82">
        <v>7.1999999999999993</v>
      </c>
      <c r="S345" s="82">
        <v>8.35</v>
      </c>
      <c r="T345" s="82"/>
      <c r="U345" s="82"/>
      <c r="V345" s="82">
        <v>0</v>
      </c>
      <c r="W345" s="82">
        <v>0</v>
      </c>
    </row>
    <row r="346" spans="1:23" s="83" customFormat="1" x14ac:dyDescent="0.25">
      <c r="A346" s="80" t="s">
        <v>23</v>
      </c>
      <c r="B346" s="80" t="s">
        <v>34</v>
      </c>
      <c r="C346" s="80" t="s">
        <v>10</v>
      </c>
      <c r="D346" s="80">
        <v>90</v>
      </c>
      <c r="E346" s="80">
        <v>10</v>
      </c>
      <c r="F346" s="81" t="s">
        <v>4</v>
      </c>
      <c r="G346" s="80" t="s">
        <v>25</v>
      </c>
      <c r="H346" s="80">
        <v>4</v>
      </c>
      <c r="I346" s="80"/>
      <c r="J346" s="80"/>
      <c r="K346" s="80" t="s">
        <v>41</v>
      </c>
      <c r="L346" s="163" t="str">
        <f t="shared" si="8"/>
        <v>ABS118-90-10-A-mgn4--pH</v>
      </c>
      <c r="M346" s="82">
        <v>0</v>
      </c>
      <c r="N346" s="82">
        <v>8.1999999999999993</v>
      </c>
      <c r="O346" s="82"/>
      <c r="P346" s="82">
        <v>6.45</v>
      </c>
      <c r="Q346" s="82"/>
      <c r="R346" s="82">
        <v>6.3000000000000007</v>
      </c>
      <c r="S346" s="82">
        <v>8</v>
      </c>
      <c r="T346" s="82"/>
      <c r="U346" s="82"/>
      <c r="V346" s="82">
        <v>9.4</v>
      </c>
      <c r="W346" s="82">
        <v>9.5</v>
      </c>
    </row>
    <row r="347" spans="1:23" s="83" customFormat="1" x14ac:dyDescent="0.25">
      <c r="A347" s="80" t="s">
        <v>23</v>
      </c>
      <c r="B347" s="80" t="s">
        <v>34</v>
      </c>
      <c r="C347" s="80" t="s">
        <v>10</v>
      </c>
      <c r="D347" s="80">
        <v>90</v>
      </c>
      <c r="E347" s="80">
        <v>10</v>
      </c>
      <c r="F347" s="81" t="s">
        <v>4</v>
      </c>
      <c r="G347" s="80" t="s">
        <v>28</v>
      </c>
      <c r="H347" s="80">
        <v>40</v>
      </c>
      <c r="I347" s="80"/>
      <c r="J347" s="80"/>
      <c r="K347" s="80" t="s">
        <v>41</v>
      </c>
      <c r="L347" s="163" t="str">
        <f t="shared" si="8"/>
        <v>ABS118-90-10-A-mgn*40--pH</v>
      </c>
      <c r="M347" s="82">
        <v>0</v>
      </c>
      <c r="N347" s="82">
        <v>0</v>
      </c>
      <c r="O347" s="82"/>
      <c r="P347" s="82">
        <v>8.4499999999999993</v>
      </c>
      <c r="Q347" s="82"/>
      <c r="R347" s="82">
        <v>8.4499999999999993</v>
      </c>
      <c r="S347" s="82">
        <v>8.8000000000000007</v>
      </c>
      <c r="T347" s="82"/>
      <c r="U347" s="82"/>
      <c r="V347" s="82">
        <v>0</v>
      </c>
      <c r="W347" s="82">
        <v>0</v>
      </c>
    </row>
    <row r="348" spans="1:23" s="83" customFormat="1" x14ac:dyDescent="0.25">
      <c r="A348" s="80" t="s">
        <v>23</v>
      </c>
      <c r="B348" s="80" t="s">
        <v>34</v>
      </c>
      <c r="C348" s="80" t="s">
        <v>10</v>
      </c>
      <c r="D348" s="80">
        <v>90</v>
      </c>
      <c r="E348" s="80">
        <v>10</v>
      </c>
      <c r="F348" s="81" t="s">
        <v>4</v>
      </c>
      <c r="G348" s="80" t="s">
        <v>25</v>
      </c>
      <c r="H348" s="80">
        <v>40</v>
      </c>
      <c r="I348" s="80"/>
      <c r="J348" s="80"/>
      <c r="K348" s="80" t="s">
        <v>41</v>
      </c>
      <c r="L348" s="163" t="str">
        <f t="shared" si="8"/>
        <v>ABS118-90-10-A-mgn40--pH</v>
      </c>
      <c r="M348" s="82">
        <v>0</v>
      </c>
      <c r="N348" s="82">
        <v>4.9000000000000004</v>
      </c>
      <c r="O348" s="82"/>
      <c r="P348" s="82">
        <v>5</v>
      </c>
      <c r="Q348" s="82"/>
      <c r="R348" s="82">
        <v>4.8</v>
      </c>
      <c r="S348" s="82">
        <v>4.9000000000000004</v>
      </c>
      <c r="T348" s="82"/>
      <c r="U348" s="82"/>
      <c r="V348" s="82">
        <v>6.2</v>
      </c>
      <c r="W348" s="82">
        <v>5.9</v>
      </c>
    </row>
    <row r="349" spans="1:23" s="83" customFormat="1" x14ac:dyDescent="0.25">
      <c r="A349" s="80" t="s">
        <v>39</v>
      </c>
      <c r="B349" s="80" t="s">
        <v>99</v>
      </c>
      <c r="C349" s="80" t="s">
        <v>10</v>
      </c>
      <c r="D349" s="80">
        <v>90</v>
      </c>
      <c r="E349" s="80">
        <v>1320</v>
      </c>
      <c r="F349" s="81" t="s">
        <v>4</v>
      </c>
      <c r="G349" s="80" t="s">
        <v>25</v>
      </c>
      <c r="H349" s="80">
        <v>40</v>
      </c>
      <c r="I349" s="80"/>
      <c r="J349" s="80"/>
      <c r="K349" s="80" t="s">
        <v>41</v>
      </c>
      <c r="L349" s="163" t="str">
        <f t="shared" si="8"/>
        <v>ABS118-90-1320-A-mgn40--pH</v>
      </c>
      <c r="M349" s="82"/>
      <c r="N349" s="82"/>
      <c r="O349" s="82"/>
      <c r="P349" s="82">
        <v>9.4499999999999993</v>
      </c>
      <c r="Q349" s="82"/>
      <c r="R349" s="82">
        <v>9.4499999999999993</v>
      </c>
      <c r="S349" s="82">
        <v>9.5</v>
      </c>
      <c r="T349" s="82">
        <v>9.4499999999999993</v>
      </c>
      <c r="U349" s="82"/>
      <c r="V349" s="82"/>
      <c r="W349" s="82"/>
    </row>
    <row r="350" spans="1:23" s="83" customFormat="1" x14ac:dyDescent="0.25">
      <c r="A350" s="80" t="s">
        <v>39</v>
      </c>
      <c r="B350" s="80" t="s">
        <v>99</v>
      </c>
      <c r="C350" s="80" t="s">
        <v>10</v>
      </c>
      <c r="D350" s="80">
        <v>90</v>
      </c>
      <c r="E350" s="80">
        <v>1050</v>
      </c>
      <c r="F350" s="81" t="s">
        <v>4</v>
      </c>
      <c r="G350" s="80" t="s">
        <v>25</v>
      </c>
      <c r="H350" s="80">
        <v>320</v>
      </c>
      <c r="I350" s="80"/>
      <c r="J350" s="80"/>
      <c r="K350" s="80" t="s">
        <v>41</v>
      </c>
      <c r="L350" s="163" t="str">
        <f t="shared" si="8"/>
        <v>ABS118-90-1050-A-mgn320--pH</v>
      </c>
      <c r="M350" s="82"/>
      <c r="N350" s="82"/>
      <c r="O350" s="82"/>
      <c r="P350" s="82">
        <v>8.15</v>
      </c>
      <c r="Q350" s="82">
        <v>8.65</v>
      </c>
      <c r="R350" s="82"/>
      <c r="S350" s="82"/>
      <c r="T350" s="82"/>
      <c r="U350" s="82"/>
      <c r="V350" s="82"/>
      <c r="W350" s="82"/>
    </row>
    <row r="351" spans="1:23" s="83" customFormat="1" x14ac:dyDescent="0.25">
      <c r="A351" s="80" t="s">
        <v>23</v>
      </c>
      <c r="B351" s="80" t="s">
        <v>110</v>
      </c>
      <c r="C351" s="80" t="s">
        <v>10</v>
      </c>
      <c r="D351" s="80">
        <v>90</v>
      </c>
      <c r="E351" s="80">
        <v>10</v>
      </c>
      <c r="F351" s="81" t="s">
        <v>111</v>
      </c>
      <c r="G351" s="80">
        <v>0</v>
      </c>
      <c r="H351" s="80">
        <v>0</v>
      </c>
      <c r="I351" s="80"/>
      <c r="J351" s="80"/>
      <c r="K351" s="80" t="s">
        <v>41</v>
      </c>
      <c r="L351" s="163" t="str">
        <f t="shared" si="8"/>
        <v>ABS118-90-10-A(pH2.5)-00--pH</v>
      </c>
      <c r="M351" s="82"/>
      <c r="N351" s="82"/>
      <c r="O351" s="82">
        <v>2.6</v>
      </c>
      <c r="P351" s="82">
        <v>2.4</v>
      </c>
      <c r="Q351" s="82"/>
      <c r="R351" s="82"/>
      <c r="S351" s="82"/>
      <c r="T351" s="82"/>
      <c r="U351" s="82"/>
      <c r="V351" s="82"/>
      <c r="W351" s="82"/>
    </row>
    <row r="352" spans="1:23" s="83" customFormat="1" x14ac:dyDescent="0.25">
      <c r="A352" s="80" t="s">
        <v>23</v>
      </c>
      <c r="B352" s="80" t="s">
        <v>110</v>
      </c>
      <c r="C352" s="80" t="s">
        <v>10</v>
      </c>
      <c r="D352" s="80">
        <v>90</v>
      </c>
      <c r="E352" s="80">
        <v>10</v>
      </c>
      <c r="F352" s="81" t="s">
        <v>112</v>
      </c>
      <c r="G352" s="80">
        <v>0</v>
      </c>
      <c r="H352" s="80">
        <v>0</v>
      </c>
      <c r="I352" s="80"/>
      <c r="J352" s="80"/>
      <c r="K352" s="80" t="s">
        <v>41</v>
      </c>
      <c r="L352" s="163" t="str">
        <f t="shared" si="8"/>
        <v>ABS118-90-10-A(pH5.6)-00--pH</v>
      </c>
      <c r="M352" s="82"/>
      <c r="N352" s="82"/>
      <c r="O352" s="82">
        <v>5.75</v>
      </c>
      <c r="P352" s="82">
        <v>5.55</v>
      </c>
      <c r="Q352" s="82"/>
      <c r="R352" s="82"/>
      <c r="S352" s="82"/>
      <c r="T352" s="82"/>
      <c r="U352" s="82"/>
      <c r="V352" s="82"/>
      <c r="W352" s="82"/>
    </row>
    <row r="353" spans="1:23" s="83" customFormat="1" x14ac:dyDescent="0.25">
      <c r="A353" s="80" t="s">
        <v>23</v>
      </c>
      <c r="B353" s="80" t="s">
        <v>110</v>
      </c>
      <c r="C353" s="80" t="s">
        <v>10</v>
      </c>
      <c r="D353" s="80">
        <v>90</v>
      </c>
      <c r="E353" s="80">
        <v>10</v>
      </c>
      <c r="F353" s="81" t="s">
        <v>113</v>
      </c>
      <c r="G353" s="80">
        <v>0</v>
      </c>
      <c r="H353" s="80">
        <v>0</v>
      </c>
      <c r="I353" s="80"/>
      <c r="J353" s="80"/>
      <c r="K353" s="80" t="s">
        <v>41</v>
      </c>
      <c r="L353" s="163" t="str">
        <f t="shared" si="8"/>
        <v>ABS118-90-10-A(pH6.1)-00--pH</v>
      </c>
      <c r="M353" s="82"/>
      <c r="N353" s="82"/>
      <c r="O353" s="82">
        <v>6.2</v>
      </c>
      <c r="P353" s="82">
        <v>6</v>
      </c>
      <c r="Q353" s="82"/>
      <c r="R353" s="82"/>
      <c r="S353" s="82"/>
      <c r="T353" s="82"/>
      <c r="U353" s="82"/>
      <c r="V353" s="82"/>
      <c r="W353" s="82"/>
    </row>
    <row r="354" spans="1:23" s="83" customFormat="1" x14ac:dyDescent="0.25">
      <c r="A354" s="80" t="s">
        <v>23</v>
      </c>
      <c r="B354" s="80" t="s">
        <v>110</v>
      </c>
      <c r="C354" s="80" t="s">
        <v>10</v>
      </c>
      <c r="D354" s="80">
        <v>90</v>
      </c>
      <c r="E354" s="80">
        <v>10</v>
      </c>
      <c r="F354" s="81" t="s">
        <v>114</v>
      </c>
      <c r="G354" s="80"/>
      <c r="H354" s="80"/>
      <c r="I354" s="80"/>
      <c r="J354" s="80"/>
      <c r="K354" s="80" t="s">
        <v>41</v>
      </c>
      <c r="L354" s="163" t="str">
        <f t="shared" si="8"/>
        <v>ABS118-90-10-A(pH8.2)---pH</v>
      </c>
      <c r="M354" s="82"/>
      <c r="N354" s="82"/>
      <c r="O354" s="82">
        <v>8.35</v>
      </c>
      <c r="P354" s="82">
        <v>7.95</v>
      </c>
      <c r="Q354" s="82"/>
      <c r="R354" s="82"/>
      <c r="S354" s="82"/>
      <c r="T354" s="82"/>
      <c r="U354" s="82"/>
      <c r="V354" s="82"/>
      <c r="W354" s="82"/>
    </row>
    <row r="355" spans="1:23" s="83" customFormat="1" x14ac:dyDescent="0.25">
      <c r="A355" s="80" t="s">
        <v>23</v>
      </c>
      <c r="B355" s="80" t="s">
        <v>110</v>
      </c>
      <c r="C355" s="80" t="s">
        <v>10</v>
      </c>
      <c r="D355" s="80">
        <v>90</v>
      </c>
      <c r="E355" s="80">
        <v>10</v>
      </c>
      <c r="F355" s="81" t="s">
        <v>115</v>
      </c>
      <c r="G355" s="80"/>
      <c r="H355" s="80"/>
      <c r="I355" s="80"/>
      <c r="J355" s="80"/>
      <c r="K355" s="80" t="s">
        <v>41</v>
      </c>
      <c r="L355" s="163" t="str">
        <f t="shared" si="8"/>
        <v>ABS118-90-10-A(pH9 unbf.)---pH</v>
      </c>
      <c r="M355" s="82"/>
      <c r="N355" s="82"/>
      <c r="O355" s="82">
        <v>9</v>
      </c>
      <c r="P355" s="82">
        <v>9.1999999999999993</v>
      </c>
      <c r="Q355" s="82"/>
      <c r="R355" s="82"/>
      <c r="S355" s="82"/>
      <c r="T355" s="82"/>
      <c r="U355" s="82"/>
      <c r="V355" s="82"/>
      <c r="W355" s="82"/>
    </row>
    <row r="356" spans="1:23" s="83" customFormat="1" x14ac:dyDescent="0.25">
      <c r="A356" s="80" t="s">
        <v>23</v>
      </c>
      <c r="B356" s="80" t="s">
        <v>34</v>
      </c>
      <c r="C356" s="80" t="s">
        <v>10</v>
      </c>
      <c r="D356" s="80">
        <v>90</v>
      </c>
      <c r="E356" s="80">
        <v>10</v>
      </c>
      <c r="F356" s="81" t="s">
        <v>4</v>
      </c>
      <c r="G356" s="80" t="s">
        <v>26</v>
      </c>
      <c r="H356" s="80">
        <v>40</v>
      </c>
      <c r="I356" s="80"/>
      <c r="J356" s="80"/>
      <c r="K356" s="80" t="s">
        <v>41</v>
      </c>
      <c r="L356" s="163" t="str">
        <f t="shared" si="8"/>
        <v>ABS118-90-10-A-feoh40--pH</v>
      </c>
      <c r="M356" s="82">
        <v>0</v>
      </c>
      <c r="N356" s="82">
        <v>7.3</v>
      </c>
      <c r="O356" s="82"/>
      <c r="P356" s="82">
        <v>7.7</v>
      </c>
      <c r="Q356" s="82"/>
      <c r="R356" s="82">
        <v>7.65</v>
      </c>
      <c r="S356" s="82">
        <v>7.95</v>
      </c>
      <c r="T356" s="82"/>
      <c r="U356" s="82"/>
      <c r="V356" s="82">
        <v>9.3000000000000007</v>
      </c>
      <c r="W356" s="82">
        <v>8.8000000000000007</v>
      </c>
    </row>
    <row r="357" spans="1:23" s="83" customFormat="1" x14ac:dyDescent="0.25">
      <c r="A357" s="80" t="s">
        <v>59</v>
      </c>
      <c r="B357" s="80" t="s">
        <v>60</v>
      </c>
      <c r="C357" s="80" t="s">
        <v>10</v>
      </c>
      <c r="D357" s="80">
        <v>90</v>
      </c>
      <c r="E357" s="80">
        <v>10</v>
      </c>
      <c r="F357" s="81" t="s">
        <v>4</v>
      </c>
      <c r="G357" s="80"/>
      <c r="H357" s="80"/>
      <c r="I357" s="80"/>
      <c r="J357" s="80"/>
      <c r="K357" s="80" t="s">
        <v>41</v>
      </c>
      <c r="L357" s="163" t="str">
        <f t="shared" si="8"/>
        <v>ABS118-90-10-A---pH</v>
      </c>
      <c r="M357" s="82"/>
      <c r="N357" s="82"/>
      <c r="O357" s="82"/>
      <c r="P357" s="82">
        <v>8</v>
      </c>
      <c r="Q357" s="82"/>
      <c r="R357" s="82"/>
      <c r="S357" s="82"/>
      <c r="T357" s="82"/>
      <c r="U357" s="82"/>
      <c r="V357" s="82"/>
      <c r="W357" s="82"/>
    </row>
    <row r="358" spans="1:23" s="83" customFormat="1" x14ac:dyDescent="0.25">
      <c r="A358" s="80" t="s">
        <v>61</v>
      </c>
      <c r="B358" s="80" t="s">
        <v>62</v>
      </c>
      <c r="C358" s="80" t="s">
        <v>10</v>
      </c>
      <c r="D358" s="80">
        <v>90</v>
      </c>
      <c r="E358" s="80">
        <v>10</v>
      </c>
      <c r="F358" s="81" t="s">
        <v>4</v>
      </c>
      <c r="G358" s="80"/>
      <c r="H358" s="80"/>
      <c r="I358" s="80"/>
      <c r="J358" s="80"/>
      <c r="K358" s="80" t="s">
        <v>41</v>
      </c>
      <c r="L358" s="163" t="str">
        <f t="shared" si="8"/>
        <v>ABS118-90-10-A---pH</v>
      </c>
      <c r="M358" s="82"/>
      <c r="N358" s="82"/>
      <c r="O358" s="82"/>
      <c r="P358" s="82">
        <v>9.1</v>
      </c>
      <c r="Q358" s="82"/>
      <c r="R358" s="82"/>
      <c r="S358" s="82"/>
      <c r="T358" s="82"/>
      <c r="U358" s="82"/>
      <c r="V358" s="82"/>
      <c r="W358" s="82"/>
    </row>
    <row r="359" spans="1:23" s="83" customFormat="1" x14ac:dyDescent="0.25">
      <c r="A359" s="80" t="s">
        <v>39</v>
      </c>
      <c r="B359" s="80" t="s">
        <v>66</v>
      </c>
      <c r="C359" s="80" t="s">
        <v>10</v>
      </c>
      <c r="D359" s="80">
        <v>90</v>
      </c>
      <c r="E359" s="80">
        <v>10</v>
      </c>
      <c r="F359" s="81" t="s">
        <v>4</v>
      </c>
      <c r="G359" s="80"/>
      <c r="H359" s="80"/>
      <c r="I359" s="80"/>
      <c r="J359" s="80"/>
      <c r="K359" s="80" t="s">
        <v>41</v>
      </c>
      <c r="L359" s="163" t="str">
        <f t="shared" si="8"/>
        <v>ABS118-90-10-A---pH</v>
      </c>
      <c r="M359" s="82"/>
      <c r="N359" s="82">
        <v>9.4</v>
      </c>
      <c r="O359" s="82"/>
      <c r="P359" s="82">
        <v>9.1999999999999993</v>
      </c>
      <c r="Q359" s="82"/>
      <c r="R359" s="82">
        <v>9</v>
      </c>
      <c r="S359" s="82"/>
      <c r="T359" s="82"/>
      <c r="U359" s="82"/>
      <c r="V359" s="82"/>
      <c r="W359" s="82"/>
    </row>
    <row r="360" spans="1:23" s="83" customFormat="1" x14ac:dyDescent="0.25">
      <c r="A360" s="80" t="s">
        <v>39</v>
      </c>
      <c r="B360" s="80" t="s">
        <v>66</v>
      </c>
      <c r="C360" s="80" t="s">
        <v>10</v>
      </c>
      <c r="D360" s="80">
        <v>90</v>
      </c>
      <c r="E360" s="80">
        <v>50</v>
      </c>
      <c r="F360" s="81" t="s">
        <v>4</v>
      </c>
      <c r="G360" s="80"/>
      <c r="H360" s="80"/>
      <c r="I360" s="80"/>
      <c r="J360" s="80"/>
      <c r="K360" s="80" t="s">
        <v>41</v>
      </c>
      <c r="L360" s="163" t="str">
        <f t="shared" si="8"/>
        <v>ABS118-90-50-A---pH</v>
      </c>
      <c r="M360" s="82"/>
      <c r="N360" s="82"/>
      <c r="O360" s="82"/>
      <c r="P360" s="82"/>
      <c r="Q360" s="82"/>
      <c r="R360" s="82">
        <v>9.1</v>
      </c>
      <c r="S360" s="82">
        <v>9</v>
      </c>
      <c r="T360" s="82"/>
      <c r="U360" s="82"/>
      <c r="V360" s="82"/>
      <c r="W360" s="82"/>
    </row>
    <row r="361" spans="1:23" s="83" customFormat="1" x14ac:dyDescent="0.25">
      <c r="A361" s="80" t="s">
        <v>39</v>
      </c>
      <c r="B361" s="80" t="s">
        <v>66</v>
      </c>
      <c r="C361" s="80" t="s">
        <v>10</v>
      </c>
      <c r="D361" s="80">
        <v>90</v>
      </c>
      <c r="E361" s="80">
        <v>150</v>
      </c>
      <c r="F361" s="81" t="s">
        <v>4</v>
      </c>
      <c r="G361" s="80"/>
      <c r="H361" s="80"/>
      <c r="I361" s="80"/>
      <c r="J361" s="80"/>
      <c r="K361" s="80" t="s">
        <v>41</v>
      </c>
      <c r="L361" s="163" t="str">
        <f t="shared" si="8"/>
        <v>ABS118-90-150-A---pH</v>
      </c>
      <c r="M361" s="82"/>
      <c r="N361" s="82"/>
      <c r="O361" s="82"/>
      <c r="P361" s="82">
        <v>8.9</v>
      </c>
      <c r="Q361" s="82"/>
      <c r="R361" s="82">
        <v>8.9</v>
      </c>
      <c r="S361" s="82">
        <v>8.6</v>
      </c>
      <c r="T361" s="82">
        <v>8.8000000000000007</v>
      </c>
      <c r="U361" s="82"/>
      <c r="V361" s="82">
        <v>8.8000000000000007</v>
      </c>
      <c r="W361" s="82"/>
    </row>
    <row r="362" spans="1:23" s="83" customFormat="1" x14ac:dyDescent="0.25">
      <c r="A362" s="80" t="s">
        <v>39</v>
      </c>
      <c r="B362" s="80" t="s">
        <v>65</v>
      </c>
      <c r="C362" s="80" t="s">
        <v>10</v>
      </c>
      <c r="D362" s="80">
        <v>90</v>
      </c>
      <c r="E362" s="80">
        <v>260</v>
      </c>
      <c r="F362" s="81" t="s">
        <v>4</v>
      </c>
      <c r="G362" s="80"/>
      <c r="H362" s="80"/>
      <c r="I362" s="80"/>
      <c r="J362" s="80"/>
      <c r="K362" s="80" t="s">
        <v>41</v>
      </c>
      <c r="L362" s="163" t="str">
        <f t="shared" si="8"/>
        <v>ABS118-90-260-A---pH</v>
      </c>
      <c r="M362" s="82"/>
      <c r="N362" s="82"/>
      <c r="O362" s="82"/>
      <c r="P362" s="82"/>
      <c r="Q362" s="82"/>
      <c r="R362" s="82">
        <v>8.9</v>
      </c>
      <c r="S362" s="82">
        <v>8.6999999999999993</v>
      </c>
      <c r="T362" s="82"/>
      <c r="U362" s="82"/>
      <c r="V362" s="82"/>
      <c r="W362" s="82"/>
    </row>
    <row r="363" spans="1:23" s="83" customFormat="1" x14ac:dyDescent="0.25">
      <c r="A363" s="80" t="s">
        <v>39</v>
      </c>
      <c r="B363" s="80" t="s">
        <v>65</v>
      </c>
      <c r="C363" s="80" t="s">
        <v>10</v>
      </c>
      <c r="D363" s="80">
        <v>90</v>
      </c>
      <c r="E363" s="80">
        <v>1100</v>
      </c>
      <c r="F363" s="81" t="s">
        <v>4</v>
      </c>
      <c r="G363" s="80"/>
      <c r="H363" s="80"/>
      <c r="I363" s="80"/>
      <c r="J363" s="80"/>
      <c r="K363" s="80" t="s">
        <v>41</v>
      </c>
      <c r="L363" s="163" t="str">
        <f t="shared" si="8"/>
        <v>ABS118-90-1100-A---pH</v>
      </c>
      <c r="M363" s="82">
        <v>0</v>
      </c>
      <c r="N363" s="82"/>
      <c r="O363" s="82"/>
      <c r="P363" s="82">
        <v>9.1999999999999993</v>
      </c>
      <c r="Q363" s="82"/>
      <c r="R363" s="82">
        <v>9.1999999999999993</v>
      </c>
      <c r="S363" s="82">
        <v>8.8000000000000007</v>
      </c>
      <c r="T363" s="82"/>
      <c r="U363" s="82"/>
      <c r="V363" s="82">
        <v>8.8000000000000007</v>
      </c>
      <c r="W363" s="82">
        <v>0</v>
      </c>
    </row>
    <row r="364" spans="1:23" s="83" customFormat="1" x14ac:dyDescent="0.25">
      <c r="A364" s="80" t="s">
        <v>39</v>
      </c>
      <c r="B364" s="80" t="s">
        <v>16</v>
      </c>
      <c r="C364" s="80" t="s">
        <v>10</v>
      </c>
      <c r="D364" s="80">
        <v>70</v>
      </c>
      <c r="E364" s="80">
        <v>1100</v>
      </c>
      <c r="F364" s="81" t="s">
        <v>4</v>
      </c>
      <c r="G364" s="80"/>
      <c r="H364" s="80"/>
      <c r="I364" s="80"/>
      <c r="J364" s="80"/>
      <c r="K364" s="80" t="s">
        <v>41</v>
      </c>
      <c r="L364" s="163" t="str">
        <f t="shared" si="8"/>
        <v>ABS118-70-1100-A---pH</v>
      </c>
      <c r="M364" s="82"/>
      <c r="N364" s="82"/>
      <c r="O364" s="82"/>
      <c r="P364" s="82">
        <v>9.4</v>
      </c>
      <c r="Q364" s="82"/>
      <c r="R364" s="82">
        <v>9.3000000000000007</v>
      </c>
      <c r="S364" s="82">
        <v>9.1</v>
      </c>
      <c r="T364" s="82"/>
      <c r="U364" s="82"/>
      <c r="V364" s="82">
        <v>9</v>
      </c>
      <c r="W364" s="82"/>
    </row>
    <row r="365" spans="1:23" s="83" customFormat="1" x14ac:dyDescent="0.25">
      <c r="A365" s="80" t="s">
        <v>39</v>
      </c>
      <c r="B365" s="80" t="s">
        <v>16</v>
      </c>
      <c r="C365" s="80" t="s">
        <v>10</v>
      </c>
      <c r="D365" s="80">
        <v>50</v>
      </c>
      <c r="E365" s="80">
        <v>1100</v>
      </c>
      <c r="F365" s="81" t="s">
        <v>4</v>
      </c>
      <c r="G365" s="80"/>
      <c r="H365" s="80"/>
      <c r="I365" s="80"/>
      <c r="J365" s="80"/>
      <c r="K365" s="80" t="s">
        <v>41</v>
      </c>
      <c r="L365" s="163" t="str">
        <f t="shared" si="8"/>
        <v>ABS118-50-1100-A---pH</v>
      </c>
      <c r="M365" s="82"/>
      <c r="N365" s="82"/>
      <c r="O365" s="82"/>
      <c r="P365" s="82">
        <v>9</v>
      </c>
      <c r="Q365" s="82"/>
      <c r="R365" s="82">
        <v>9.1</v>
      </c>
      <c r="S365" s="82">
        <v>9.3000000000000007</v>
      </c>
      <c r="T365" s="82"/>
      <c r="U365" s="82"/>
      <c r="V365" s="82">
        <v>9.3000000000000007</v>
      </c>
      <c r="W365" s="82"/>
    </row>
    <row r="366" spans="1:23" s="83" customFormat="1" x14ac:dyDescent="0.25">
      <c r="A366" s="80" t="s">
        <v>23</v>
      </c>
      <c r="B366" s="80" t="s">
        <v>109</v>
      </c>
      <c r="C366" s="80" t="s">
        <v>10</v>
      </c>
      <c r="D366" s="80">
        <v>40</v>
      </c>
      <c r="E366" s="80">
        <v>260</v>
      </c>
      <c r="F366" s="81" t="s">
        <v>4</v>
      </c>
      <c r="G366" s="80"/>
      <c r="H366" s="80"/>
      <c r="I366" s="80"/>
      <c r="J366" s="80"/>
      <c r="K366" s="80" t="s">
        <v>41</v>
      </c>
      <c r="L366" s="163" t="str">
        <f t="shared" si="8"/>
        <v>ABS118-40-260-A---pH</v>
      </c>
      <c r="M366" s="82"/>
      <c r="N366" s="82">
        <v>7.2</v>
      </c>
      <c r="O366" s="82"/>
      <c r="P366" s="82">
        <v>7.5</v>
      </c>
      <c r="Q366" s="82"/>
      <c r="R366" s="82">
        <v>7.3</v>
      </c>
      <c r="S366" s="82">
        <v>6.9</v>
      </c>
      <c r="T366" s="82"/>
      <c r="U366" s="82"/>
      <c r="V366" s="82">
        <v>7.3</v>
      </c>
      <c r="W366" s="82"/>
    </row>
    <row r="367" spans="1:23" s="83" customFormat="1" x14ac:dyDescent="0.25">
      <c r="A367" s="80" t="s">
        <v>23</v>
      </c>
      <c r="B367" s="80" t="s">
        <v>109</v>
      </c>
      <c r="C367" s="80" t="s">
        <v>10</v>
      </c>
      <c r="D367" s="80">
        <v>70</v>
      </c>
      <c r="E367" s="80">
        <v>50</v>
      </c>
      <c r="F367" s="81" t="s">
        <v>4</v>
      </c>
      <c r="G367" s="80"/>
      <c r="H367" s="80"/>
      <c r="I367" s="80"/>
      <c r="J367" s="80"/>
      <c r="K367" s="80" t="s">
        <v>41</v>
      </c>
      <c r="L367" s="163" t="str">
        <f t="shared" si="8"/>
        <v>ABS118-70-50-A---pH</v>
      </c>
      <c r="M367" s="82"/>
      <c r="N367" s="82">
        <v>8.1999999999999993</v>
      </c>
      <c r="O367" s="82"/>
      <c r="P367" s="82">
        <v>8.1</v>
      </c>
      <c r="Q367" s="82"/>
      <c r="R367" s="82">
        <v>8.8000000000000007</v>
      </c>
      <c r="S367" s="82">
        <v>8.8000000000000007</v>
      </c>
      <c r="T367" s="82"/>
      <c r="U367" s="82"/>
      <c r="V367" s="82">
        <v>9</v>
      </c>
      <c r="W367" s="82"/>
    </row>
    <row r="368" spans="1:23" s="83" customFormat="1" x14ac:dyDescent="0.25">
      <c r="A368" s="80" t="s">
        <v>23</v>
      </c>
      <c r="B368" s="80" t="s">
        <v>109</v>
      </c>
      <c r="C368" s="80" t="s">
        <v>10</v>
      </c>
      <c r="D368" s="80">
        <v>90</v>
      </c>
      <c r="E368" s="80">
        <v>260</v>
      </c>
      <c r="F368" s="81" t="s">
        <v>4</v>
      </c>
      <c r="G368" s="80"/>
      <c r="H368" s="80"/>
      <c r="I368" s="80"/>
      <c r="J368" s="80"/>
      <c r="K368" s="80" t="s">
        <v>41</v>
      </c>
      <c r="L368" s="163" t="str">
        <f t="shared" si="8"/>
        <v>ABS118-90-260-A---pH</v>
      </c>
      <c r="M368" s="82"/>
      <c r="N368" s="82"/>
      <c r="O368" s="82"/>
      <c r="P368" s="82">
        <v>8.9</v>
      </c>
      <c r="Q368" s="82"/>
      <c r="R368" s="82">
        <v>8.9</v>
      </c>
      <c r="S368" s="82">
        <v>8.6999999999999993</v>
      </c>
      <c r="T368" s="82"/>
      <c r="U368" s="82"/>
      <c r="V368" s="82"/>
      <c r="W368" s="82"/>
    </row>
    <row r="369" spans="1:23" s="83" customFormat="1" x14ac:dyDescent="0.25">
      <c r="A369" s="80" t="s">
        <v>23</v>
      </c>
      <c r="B369" s="80" t="s">
        <v>109</v>
      </c>
      <c r="C369" s="80" t="s">
        <v>10</v>
      </c>
      <c r="D369" s="80">
        <v>90</v>
      </c>
      <c r="E369" s="80">
        <v>50</v>
      </c>
      <c r="F369" s="81" t="s">
        <v>4</v>
      </c>
      <c r="G369" s="80"/>
      <c r="H369" s="80"/>
      <c r="I369" s="80"/>
      <c r="J369" s="80"/>
      <c r="K369" s="80" t="s">
        <v>41</v>
      </c>
      <c r="L369" s="163" t="str">
        <f t="shared" si="8"/>
        <v>ABS118-90-50-A---pH</v>
      </c>
      <c r="M369" s="82"/>
      <c r="N369" s="82"/>
      <c r="O369" s="82"/>
      <c r="P369" s="82">
        <v>7</v>
      </c>
      <c r="Q369" s="82"/>
      <c r="R369" s="82">
        <v>9.1</v>
      </c>
      <c r="S369" s="82">
        <v>9</v>
      </c>
      <c r="T369" s="82"/>
      <c r="U369" s="82"/>
      <c r="V369" s="82"/>
      <c r="W369" s="82"/>
    </row>
    <row r="370" spans="1:23" s="83" customFormat="1" x14ac:dyDescent="0.25">
      <c r="A370" s="80" t="s">
        <v>23</v>
      </c>
      <c r="B370" s="80" t="s">
        <v>109</v>
      </c>
      <c r="C370" s="80" t="s">
        <v>10</v>
      </c>
      <c r="D370" s="80">
        <v>90</v>
      </c>
      <c r="E370" s="80">
        <v>10</v>
      </c>
      <c r="F370" s="81" t="s">
        <v>4</v>
      </c>
      <c r="G370" s="80"/>
      <c r="H370" s="80"/>
      <c r="I370" s="80"/>
      <c r="J370" s="80"/>
      <c r="K370" s="80" t="s">
        <v>41</v>
      </c>
      <c r="L370" s="163" t="str">
        <f t="shared" si="8"/>
        <v>ABS118-90-10-A---pH</v>
      </c>
      <c r="M370" s="82"/>
      <c r="N370" s="82">
        <v>9.4</v>
      </c>
      <c r="O370" s="82"/>
      <c r="P370" s="82">
        <v>9.1999999999999993</v>
      </c>
      <c r="Q370" s="82"/>
      <c r="R370" s="82">
        <v>9</v>
      </c>
      <c r="S370" s="82"/>
      <c r="T370" s="82"/>
      <c r="U370" s="82"/>
      <c r="V370" s="82"/>
      <c r="W370" s="82"/>
    </row>
    <row r="371" spans="1:23" s="83" customFormat="1" x14ac:dyDescent="0.25">
      <c r="A371" s="80" t="s">
        <v>23</v>
      </c>
      <c r="B371" s="80" t="s">
        <v>109</v>
      </c>
      <c r="C371" s="80" t="s">
        <v>10</v>
      </c>
      <c r="D371" s="80">
        <v>110</v>
      </c>
      <c r="E371" s="80">
        <v>10</v>
      </c>
      <c r="F371" s="81" t="s">
        <v>4</v>
      </c>
      <c r="G371" s="80"/>
      <c r="H371" s="80"/>
      <c r="I371" s="80"/>
      <c r="J371" s="80"/>
      <c r="K371" s="80" t="s">
        <v>41</v>
      </c>
      <c r="L371" s="163" t="str">
        <f t="shared" si="8"/>
        <v>ABS118-110-10-A---pH</v>
      </c>
      <c r="M371" s="82"/>
      <c r="N371" s="82">
        <v>9.3000000000000007</v>
      </c>
      <c r="O371" s="82"/>
      <c r="P371" s="82">
        <v>8.6</v>
      </c>
      <c r="Q371" s="82"/>
      <c r="R371" s="82">
        <v>8.8000000000000007</v>
      </c>
      <c r="S371" s="82"/>
      <c r="T371" s="82"/>
      <c r="U371" s="82"/>
      <c r="V371" s="82">
        <v>8.5</v>
      </c>
      <c r="W371" s="82"/>
    </row>
    <row r="372" spans="1:23" s="83" customFormat="1" x14ac:dyDescent="0.25">
      <c r="A372" s="80" t="s">
        <v>23</v>
      </c>
      <c r="B372" s="80" t="s">
        <v>119</v>
      </c>
      <c r="C372" s="80" t="s">
        <v>9</v>
      </c>
      <c r="D372" s="80">
        <v>90</v>
      </c>
      <c r="E372" s="80">
        <v>10</v>
      </c>
      <c r="F372" s="81" t="s">
        <v>4</v>
      </c>
      <c r="G372" s="80"/>
      <c r="H372" s="80"/>
      <c r="I372" s="80" t="s">
        <v>102</v>
      </c>
      <c r="J372" s="80">
        <v>2000</v>
      </c>
      <c r="K372" s="80" t="s">
        <v>41</v>
      </c>
      <c r="L372" s="163" t="str">
        <f t="shared" si="8"/>
        <v>JSSA-90-10-A--ben2000-pH</v>
      </c>
      <c r="M372" s="82"/>
      <c r="N372" s="82"/>
      <c r="O372" s="82"/>
      <c r="P372" s="82"/>
      <c r="Q372" s="82"/>
      <c r="R372" s="82"/>
      <c r="S372" s="82"/>
      <c r="T372" s="82"/>
      <c r="U372" s="82"/>
      <c r="V372" s="82"/>
      <c r="W372" s="82"/>
    </row>
    <row r="373" spans="1:23" s="83" customFormat="1" x14ac:dyDescent="0.25">
      <c r="A373" s="80" t="s">
        <v>23</v>
      </c>
      <c r="B373" s="80" t="s">
        <v>122</v>
      </c>
      <c r="C373" s="80" t="s">
        <v>9</v>
      </c>
      <c r="D373" s="80">
        <v>90</v>
      </c>
      <c r="E373" s="80">
        <v>10</v>
      </c>
      <c r="F373" s="81" t="s">
        <v>121</v>
      </c>
      <c r="G373" s="80"/>
      <c r="H373" s="80"/>
      <c r="I373" s="80" t="s">
        <v>102</v>
      </c>
      <c r="J373" s="80">
        <v>133</v>
      </c>
      <c r="K373" s="80" t="s">
        <v>41</v>
      </c>
      <c r="L373" s="163" t="str">
        <f t="shared" si="8"/>
        <v>JSSA-90-10-D--ben133-pH</v>
      </c>
      <c r="M373" s="82"/>
      <c r="N373" s="82">
        <v>8.4</v>
      </c>
      <c r="O373" s="82"/>
      <c r="P373" s="82">
        <v>8.3000000000000007</v>
      </c>
      <c r="Q373" s="82"/>
      <c r="R373" s="82">
        <v>8</v>
      </c>
      <c r="S373" s="82">
        <v>7.9</v>
      </c>
      <c r="T373" s="82"/>
      <c r="U373" s="82"/>
      <c r="V373" s="82"/>
      <c r="W373" s="82"/>
    </row>
    <row r="374" spans="1:23" s="83" customFormat="1" x14ac:dyDescent="0.25">
      <c r="A374" s="80" t="s">
        <v>39</v>
      </c>
      <c r="B374" s="80" t="s">
        <v>101</v>
      </c>
      <c r="C374" s="80" t="s">
        <v>9</v>
      </c>
      <c r="D374" s="80">
        <v>90</v>
      </c>
      <c r="E374" s="80">
        <v>10</v>
      </c>
      <c r="F374" s="81" t="s">
        <v>4</v>
      </c>
      <c r="G374" s="80" t="s">
        <v>25</v>
      </c>
      <c r="H374" s="80">
        <v>33</v>
      </c>
      <c r="I374" s="80" t="s">
        <v>102</v>
      </c>
      <c r="J374" s="80">
        <v>133</v>
      </c>
      <c r="K374" s="80" t="s">
        <v>41</v>
      </c>
      <c r="L374" s="163" t="str">
        <f t="shared" si="8"/>
        <v>JSSA-90-10-A-mgn33-ben133-pH</v>
      </c>
      <c r="M374" s="82"/>
      <c r="N374" s="82">
        <v>7</v>
      </c>
      <c r="O374" s="82"/>
      <c r="P374" s="82">
        <v>7.2</v>
      </c>
      <c r="Q374" s="82"/>
      <c r="R374" s="82">
        <v>7.2</v>
      </c>
      <c r="S374" s="82">
        <v>7.6</v>
      </c>
      <c r="T374" s="82"/>
      <c r="U374" s="82"/>
      <c r="V374" s="82"/>
      <c r="W374" s="82"/>
    </row>
    <row r="375" spans="1:23" s="83" customFormat="1" x14ac:dyDescent="0.25">
      <c r="A375" s="80" t="s">
        <v>39</v>
      </c>
      <c r="B375" s="80" t="s">
        <v>101</v>
      </c>
      <c r="C375" s="80" t="s">
        <v>9</v>
      </c>
      <c r="D375" s="80">
        <v>90</v>
      </c>
      <c r="E375" s="80">
        <v>1100</v>
      </c>
      <c r="F375" s="81" t="s">
        <v>4</v>
      </c>
      <c r="G375" s="80" t="s">
        <v>25</v>
      </c>
      <c r="H375" s="80">
        <v>33</v>
      </c>
      <c r="I375" s="80" t="s">
        <v>102</v>
      </c>
      <c r="J375" s="80">
        <v>133</v>
      </c>
      <c r="K375" s="80" t="s">
        <v>41</v>
      </c>
      <c r="L375" s="163" t="str">
        <f t="shared" si="8"/>
        <v>JSSA-90-1100-A-mgn33-ben133-pH</v>
      </c>
      <c r="M375" s="82"/>
      <c r="N375" s="82"/>
      <c r="O375" s="82"/>
      <c r="P375" s="82"/>
      <c r="Q375" s="82"/>
      <c r="R375" s="82">
        <v>8.3000000000000007</v>
      </c>
      <c r="S375" s="82">
        <v>8.1999999999999993</v>
      </c>
      <c r="T375" s="82"/>
      <c r="U375" s="82"/>
      <c r="V375" s="82">
        <v>8.4</v>
      </c>
      <c r="W375" s="82"/>
    </row>
    <row r="376" spans="1:23" s="83" customFormat="1" x14ac:dyDescent="0.25">
      <c r="A376" s="80" t="s">
        <v>23</v>
      </c>
      <c r="B376" s="80" t="s">
        <v>34</v>
      </c>
      <c r="C376" s="80" t="s">
        <v>9</v>
      </c>
      <c r="D376" s="80">
        <v>90</v>
      </c>
      <c r="E376" s="80">
        <v>10</v>
      </c>
      <c r="F376" s="81" t="s">
        <v>4</v>
      </c>
      <c r="G376" s="80" t="s">
        <v>25</v>
      </c>
      <c r="H376" s="80">
        <v>40</v>
      </c>
      <c r="I376" s="80"/>
      <c r="J376" s="80"/>
      <c r="K376" s="80" t="s">
        <v>41</v>
      </c>
      <c r="L376" s="163" t="str">
        <f t="shared" si="8"/>
        <v>JSSA-90-10-A-mgn40--pH</v>
      </c>
      <c r="M376" s="82">
        <v>0</v>
      </c>
      <c r="N376" s="82">
        <v>5.25</v>
      </c>
      <c r="O376" s="82">
        <v>0</v>
      </c>
      <c r="P376" s="82">
        <v>4.9000000000000004</v>
      </c>
      <c r="Q376" s="82"/>
      <c r="R376" s="82">
        <v>6.5500000000000007</v>
      </c>
      <c r="S376" s="82">
        <v>8.4499999999999993</v>
      </c>
      <c r="T376" s="82"/>
      <c r="U376" s="82"/>
      <c r="V376" s="82">
        <v>0</v>
      </c>
      <c r="W376" s="82">
        <v>0</v>
      </c>
    </row>
    <row r="377" spans="1:23" s="83" customFormat="1" x14ac:dyDescent="0.25">
      <c r="A377" s="80" t="s">
        <v>56</v>
      </c>
      <c r="B377" s="80" t="s">
        <v>67</v>
      </c>
      <c r="C377" s="80" t="s">
        <v>9</v>
      </c>
      <c r="D377" s="80">
        <v>90</v>
      </c>
      <c r="E377" s="80">
        <v>10</v>
      </c>
      <c r="F377" s="81" t="s">
        <v>4</v>
      </c>
      <c r="G377" s="80"/>
      <c r="H377" s="80"/>
      <c r="I377" s="80"/>
      <c r="J377" s="80"/>
      <c r="K377" s="80" t="s">
        <v>41</v>
      </c>
      <c r="L377" s="163" t="str">
        <f t="shared" si="8"/>
        <v>JSSA-90-10-A---pH</v>
      </c>
      <c r="M377" s="82">
        <v>8.4</v>
      </c>
      <c r="N377" s="82">
        <v>8.6</v>
      </c>
      <c r="O377" s="82">
        <v>9.1999999999999993</v>
      </c>
      <c r="P377" s="82">
        <v>8.9</v>
      </c>
      <c r="Q377" s="82"/>
      <c r="R377" s="82">
        <v>9</v>
      </c>
      <c r="S377" s="82">
        <v>8.6</v>
      </c>
      <c r="T377" s="82"/>
      <c r="U377" s="82"/>
      <c r="V377" s="82">
        <v>8.9</v>
      </c>
      <c r="W377" s="82"/>
    </row>
    <row r="378" spans="1:23" s="83" customFormat="1" x14ac:dyDescent="0.25">
      <c r="A378" s="80" t="s">
        <v>54</v>
      </c>
      <c r="B378" s="80" t="s">
        <v>35</v>
      </c>
      <c r="C378" s="80" t="s">
        <v>9</v>
      </c>
      <c r="D378" s="80">
        <v>90</v>
      </c>
      <c r="E378" s="80">
        <v>10</v>
      </c>
      <c r="F378" s="81" t="s">
        <v>58</v>
      </c>
      <c r="G378" s="80"/>
      <c r="H378" s="80"/>
      <c r="I378" s="80"/>
      <c r="J378" s="80"/>
      <c r="K378" s="80" t="s">
        <v>41</v>
      </c>
      <c r="L378" s="163" t="str">
        <f t="shared" si="8"/>
        <v>JSSA-90-10-C---pH</v>
      </c>
      <c r="M378" s="82">
        <v>8.4</v>
      </c>
      <c r="N378" s="82">
        <v>8.8000000000000007</v>
      </c>
      <c r="O378" s="82">
        <v>8.6999999999999993</v>
      </c>
      <c r="P378" s="82">
        <v>8.3000000000000007</v>
      </c>
      <c r="Q378" s="82"/>
      <c r="R378" s="82">
        <v>9.1999999999999993</v>
      </c>
      <c r="S378" s="82">
        <v>9</v>
      </c>
      <c r="T378" s="82"/>
      <c r="U378" s="82"/>
      <c r="V378" s="82"/>
      <c r="W378" s="82"/>
    </row>
    <row r="379" spans="1:23" s="83" customFormat="1" x14ac:dyDescent="0.25">
      <c r="A379" s="80" t="s">
        <v>39</v>
      </c>
      <c r="B379" s="80" t="s">
        <v>15</v>
      </c>
      <c r="C379" s="80" t="s">
        <v>9</v>
      </c>
      <c r="D379" s="80">
        <v>90</v>
      </c>
      <c r="E379" s="80">
        <v>1100</v>
      </c>
      <c r="F379" s="81" t="s">
        <v>4</v>
      </c>
      <c r="G379" s="80"/>
      <c r="H379" s="80"/>
      <c r="I379" s="80"/>
      <c r="J379" s="80"/>
      <c r="K379" s="80" t="s">
        <v>41</v>
      </c>
      <c r="L379" s="163" t="str">
        <f t="shared" si="8"/>
        <v>JSSA-90-1100-A---pH</v>
      </c>
      <c r="M379" s="82">
        <v>0</v>
      </c>
      <c r="N379" s="82">
        <v>0</v>
      </c>
      <c r="O379" s="82">
        <v>0</v>
      </c>
      <c r="P379" s="82">
        <v>0</v>
      </c>
      <c r="Q379" s="82"/>
      <c r="R379" s="82">
        <v>9.6999999999999993</v>
      </c>
      <c r="S379" s="82">
        <v>10</v>
      </c>
      <c r="T379" s="82"/>
      <c r="U379" s="82"/>
      <c r="V379" s="82">
        <v>10</v>
      </c>
      <c r="W379" s="82">
        <v>0</v>
      </c>
    </row>
    <row r="380" spans="1:23" s="83" customFormat="1" x14ac:dyDescent="0.25">
      <c r="A380" s="80" t="s">
        <v>39</v>
      </c>
      <c r="B380" s="80" t="s">
        <v>15</v>
      </c>
      <c r="C380" s="80" t="s">
        <v>9</v>
      </c>
      <c r="D380" s="80">
        <v>90</v>
      </c>
      <c r="E380" s="80">
        <v>4000</v>
      </c>
      <c r="F380" s="81" t="s">
        <v>4</v>
      </c>
      <c r="G380" s="80"/>
      <c r="H380" s="80"/>
      <c r="I380" s="80"/>
      <c r="J380" s="80"/>
      <c r="K380" s="80" t="s">
        <v>41</v>
      </c>
      <c r="L380" s="163" t="str">
        <f t="shared" si="8"/>
        <v>JSSA-90-4000-A---pH</v>
      </c>
      <c r="M380" s="82"/>
      <c r="N380" s="82"/>
      <c r="O380" s="82"/>
      <c r="P380" s="82"/>
      <c r="Q380" s="82"/>
      <c r="R380" s="82">
        <v>9.9</v>
      </c>
      <c r="S380" s="82"/>
      <c r="T380" s="82"/>
      <c r="U380" s="82"/>
      <c r="V380" s="82"/>
      <c r="W380" s="82"/>
    </row>
    <row r="381" spans="1:23" s="83" customFormat="1" x14ac:dyDescent="0.25">
      <c r="A381" s="80" t="s">
        <v>23</v>
      </c>
      <c r="B381" s="80" t="s">
        <v>34</v>
      </c>
      <c r="C381" s="80" t="s">
        <v>2</v>
      </c>
      <c r="D381" s="80">
        <v>90</v>
      </c>
      <c r="E381" s="80">
        <v>10</v>
      </c>
      <c r="F381" s="81" t="s">
        <v>4</v>
      </c>
      <c r="G381" s="80" t="s">
        <v>25</v>
      </c>
      <c r="H381" s="80">
        <v>40</v>
      </c>
      <c r="I381" s="80"/>
      <c r="J381" s="80"/>
      <c r="K381" s="80" t="s">
        <v>41</v>
      </c>
      <c r="L381" s="163" t="str">
        <f t="shared" ref="L381:L405" si="9">CONCATENATE(C381,"-",D381,"-",E381,"-",F381,"-",G381,H381,"-",I381,J381,"-",K381)</f>
        <v>SON68-90-10-A-mgn40--pH</v>
      </c>
      <c r="M381" s="82">
        <v>0</v>
      </c>
      <c r="N381" s="82">
        <v>5</v>
      </c>
      <c r="O381" s="82">
        <v>0</v>
      </c>
      <c r="P381" s="82">
        <v>4.8000000000000007</v>
      </c>
      <c r="Q381" s="82"/>
      <c r="R381" s="82">
        <v>4.75</v>
      </c>
      <c r="S381" s="82">
        <v>5.2</v>
      </c>
      <c r="T381" s="82"/>
      <c r="U381" s="82"/>
      <c r="V381" s="82">
        <v>6.8</v>
      </c>
      <c r="W381" s="82">
        <v>7.1</v>
      </c>
    </row>
    <row r="382" spans="1:23" s="83" customFormat="1" x14ac:dyDescent="0.25">
      <c r="A382" s="80" t="s">
        <v>17</v>
      </c>
      <c r="B382" s="80"/>
      <c r="C382" s="80" t="s">
        <v>2</v>
      </c>
      <c r="D382" s="80">
        <v>90</v>
      </c>
      <c r="E382" s="80">
        <v>1200</v>
      </c>
      <c r="F382" s="81" t="s">
        <v>4</v>
      </c>
      <c r="G382" s="80"/>
      <c r="H382" s="80"/>
      <c r="I382" s="80"/>
      <c r="J382" s="80"/>
      <c r="K382" s="80" t="s">
        <v>41</v>
      </c>
      <c r="L382" s="163" t="str">
        <f t="shared" si="9"/>
        <v>SON68-90-1200-A---pH</v>
      </c>
      <c r="M382" s="82"/>
      <c r="N382" s="82">
        <v>9.6</v>
      </c>
      <c r="O382" s="82">
        <v>9.6</v>
      </c>
      <c r="P382" s="82">
        <v>9.6</v>
      </c>
      <c r="Q382" s="82"/>
      <c r="R382" s="82">
        <v>9.6</v>
      </c>
      <c r="S382" s="82">
        <v>9.6</v>
      </c>
      <c r="T382" s="82"/>
      <c r="U382" s="82"/>
      <c r="V382" s="82">
        <v>9.6</v>
      </c>
      <c r="W382" s="82">
        <v>9.6</v>
      </c>
    </row>
    <row r="383" spans="1:23" s="83" customFormat="1" x14ac:dyDescent="0.25">
      <c r="A383" s="80" t="s">
        <v>17</v>
      </c>
      <c r="B383" s="80"/>
      <c r="C383" s="80" t="s">
        <v>2</v>
      </c>
      <c r="D383" s="80">
        <v>90</v>
      </c>
      <c r="E383" s="80">
        <v>1200</v>
      </c>
      <c r="F383" s="81" t="s">
        <v>4</v>
      </c>
      <c r="G383" s="80"/>
      <c r="H383" s="80"/>
      <c r="I383" s="80"/>
      <c r="J383" s="80"/>
      <c r="K383" s="80" t="s">
        <v>41</v>
      </c>
      <c r="L383" s="163" t="str">
        <f t="shared" si="9"/>
        <v>SON68-90-1200-A---pH</v>
      </c>
      <c r="M383" s="82">
        <v>0</v>
      </c>
      <c r="N383" s="82">
        <v>9.6</v>
      </c>
      <c r="O383" s="82">
        <v>9.6</v>
      </c>
      <c r="P383" s="82">
        <v>9.6</v>
      </c>
      <c r="Q383" s="82"/>
      <c r="R383" s="82">
        <v>9.6</v>
      </c>
      <c r="S383" s="82">
        <v>9.6</v>
      </c>
      <c r="T383" s="82"/>
      <c r="U383" s="82"/>
      <c r="V383" s="82">
        <v>9.6</v>
      </c>
      <c r="W383" s="82">
        <v>9.6</v>
      </c>
    </row>
    <row r="384" spans="1:23" s="83" customFormat="1" x14ac:dyDescent="0.25">
      <c r="A384" s="80" t="s">
        <v>17</v>
      </c>
      <c r="B384" s="80"/>
      <c r="C384" s="80" t="s">
        <v>2</v>
      </c>
      <c r="D384" s="80">
        <v>90</v>
      </c>
      <c r="E384" s="80">
        <v>1200</v>
      </c>
      <c r="F384" s="81" t="s">
        <v>4</v>
      </c>
      <c r="G384" s="80"/>
      <c r="H384" s="80"/>
      <c r="I384" s="80"/>
      <c r="J384" s="80"/>
      <c r="K384" s="80" t="s">
        <v>41</v>
      </c>
      <c r="L384" s="163" t="str">
        <f t="shared" si="9"/>
        <v>SON68-90-1200-A---pH</v>
      </c>
      <c r="M384" s="82">
        <v>0</v>
      </c>
      <c r="N384" s="82">
        <v>9.6</v>
      </c>
      <c r="O384" s="82">
        <v>9.6</v>
      </c>
      <c r="P384" s="82">
        <v>9.6</v>
      </c>
      <c r="Q384" s="82"/>
      <c r="R384" s="82">
        <v>9.6</v>
      </c>
      <c r="S384" s="82">
        <v>9.6</v>
      </c>
      <c r="T384" s="82"/>
      <c r="U384" s="82"/>
      <c r="V384" s="82">
        <v>9.6</v>
      </c>
      <c r="W384" s="82">
        <v>9.6</v>
      </c>
    </row>
    <row r="385" spans="1:23" s="83" customFormat="1" x14ac:dyDescent="0.25">
      <c r="A385" s="80" t="s">
        <v>17</v>
      </c>
      <c r="B385" s="80"/>
      <c r="C385" s="80" t="s">
        <v>2</v>
      </c>
      <c r="D385" s="80">
        <v>90</v>
      </c>
      <c r="E385" s="80">
        <v>1200</v>
      </c>
      <c r="F385" s="81" t="s">
        <v>4</v>
      </c>
      <c r="G385" s="80"/>
      <c r="H385" s="80"/>
      <c r="I385" s="80"/>
      <c r="J385" s="80"/>
      <c r="K385" s="80" t="s">
        <v>41</v>
      </c>
      <c r="L385" s="163" t="str">
        <f t="shared" si="9"/>
        <v>SON68-90-1200-A---pH</v>
      </c>
      <c r="M385" s="82">
        <v>0</v>
      </c>
      <c r="N385" s="82">
        <v>9.6</v>
      </c>
      <c r="O385" s="82">
        <v>9.6</v>
      </c>
      <c r="P385" s="82">
        <v>9.6</v>
      </c>
      <c r="Q385" s="82"/>
      <c r="R385" s="82">
        <v>9.6</v>
      </c>
      <c r="S385" s="82">
        <v>9.6</v>
      </c>
      <c r="T385" s="82"/>
      <c r="U385" s="82"/>
      <c r="V385" s="82">
        <v>9.6</v>
      </c>
      <c r="W385" s="82">
        <v>9.6</v>
      </c>
    </row>
    <row r="386" spans="1:23" s="83" customFormat="1" x14ac:dyDescent="0.25">
      <c r="A386" s="80" t="s">
        <v>17</v>
      </c>
      <c r="B386" s="80"/>
      <c r="C386" s="80" t="s">
        <v>2</v>
      </c>
      <c r="D386" s="80">
        <v>90</v>
      </c>
      <c r="E386" s="80">
        <v>1200</v>
      </c>
      <c r="F386" s="81" t="s">
        <v>4</v>
      </c>
      <c r="G386" s="80"/>
      <c r="H386" s="80"/>
      <c r="I386" s="80"/>
      <c r="J386" s="80"/>
      <c r="K386" s="80" t="s">
        <v>41</v>
      </c>
      <c r="L386" s="163" t="str">
        <f t="shared" si="9"/>
        <v>SON68-90-1200-A---pH</v>
      </c>
      <c r="M386" s="82">
        <v>0</v>
      </c>
      <c r="N386" s="82">
        <v>9.6</v>
      </c>
      <c r="O386" s="82">
        <v>9.6</v>
      </c>
      <c r="P386" s="82">
        <v>9.6</v>
      </c>
      <c r="Q386" s="82"/>
      <c r="R386" s="82">
        <v>9.6</v>
      </c>
      <c r="S386" s="82">
        <v>9.6</v>
      </c>
      <c r="T386" s="82"/>
      <c r="U386" s="82"/>
      <c r="V386" s="82">
        <v>9.6</v>
      </c>
      <c r="W386" s="82">
        <v>9.6</v>
      </c>
    </row>
    <row r="387" spans="1:23" s="83" customFormat="1" x14ac:dyDescent="0.25">
      <c r="A387" s="80" t="s">
        <v>23</v>
      </c>
      <c r="B387" s="80" t="s">
        <v>34</v>
      </c>
      <c r="C387" s="80" t="s">
        <v>2</v>
      </c>
      <c r="D387" s="80">
        <v>90</v>
      </c>
      <c r="E387" s="80">
        <v>10</v>
      </c>
      <c r="F387" s="81" t="s">
        <v>40</v>
      </c>
      <c r="G387" s="80" t="s">
        <v>25</v>
      </c>
      <c r="H387" s="80">
        <v>40</v>
      </c>
      <c r="I387" s="80"/>
      <c r="J387" s="80"/>
      <c r="K387" s="80" t="s">
        <v>41</v>
      </c>
      <c r="L387" s="163" t="str">
        <f t="shared" si="9"/>
        <v>SON68-90-10-A(pH9)-mgn40--pH</v>
      </c>
      <c r="M387" s="82">
        <v>0</v>
      </c>
      <c r="N387" s="82">
        <v>9.1</v>
      </c>
      <c r="O387" s="82">
        <v>0</v>
      </c>
      <c r="P387" s="82">
        <v>8.9499999999999993</v>
      </c>
      <c r="Q387" s="82"/>
      <c r="R387" s="82">
        <v>9.3000000000000007</v>
      </c>
      <c r="S387" s="82">
        <v>9.0500000000000007</v>
      </c>
      <c r="T387" s="82"/>
      <c r="U387" s="82"/>
      <c r="V387" s="82">
        <v>0</v>
      </c>
      <c r="W387" s="82">
        <v>0</v>
      </c>
    </row>
    <row r="388" spans="1:23" s="83" customFormat="1" x14ac:dyDescent="0.25">
      <c r="A388" s="80" t="s">
        <v>23</v>
      </c>
      <c r="B388" s="80" t="s">
        <v>34</v>
      </c>
      <c r="C388" s="80" t="s">
        <v>2</v>
      </c>
      <c r="D388" s="80">
        <v>90</v>
      </c>
      <c r="E388" s="80">
        <v>10</v>
      </c>
      <c r="F388" s="81" t="s">
        <v>40</v>
      </c>
      <c r="G388" s="80" t="s">
        <v>25</v>
      </c>
      <c r="H388" s="80">
        <v>4</v>
      </c>
      <c r="I388" s="80"/>
      <c r="J388" s="80"/>
      <c r="K388" s="80" t="s">
        <v>41</v>
      </c>
      <c r="L388" s="163" t="str">
        <f t="shared" si="9"/>
        <v>SON68-90-10-A(pH9)-mgn4--pH</v>
      </c>
      <c r="M388" s="82">
        <v>0</v>
      </c>
      <c r="N388" s="82">
        <v>9.1</v>
      </c>
      <c r="O388" s="82">
        <v>0</v>
      </c>
      <c r="P388" s="82">
        <v>9.1</v>
      </c>
      <c r="Q388" s="82"/>
      <c r="R388" s="82">
        <v>9.6999999999999993</v>
      </c>
      <c r="S388" s="82">
        <v>9.3000000000000007</v>
      </c>
      <c r="T388" s="82"/>
      <c r="U388" s="82"/>
      <c r="V388" s="82">
        <v>0</v>
      </c>
      <c r="W388" s="82">
        <v>0</v>
      </c>
    </row>
    <row r="389" spans="1:23" s="83" customFormat="1" x14ac:dyDescent="0.25">
      <c r="A389" s="80" t="s">
        <v>23</v>
      </c>
      <c r="B389" s="80" t="s">
        <v>34</v>
      </c>
      <c r="C389" s="80" t="s">
        <v>2</v>
      </c>
      <c r="D389" s="80">
        <v>90</v>
      </c>
      <c r="E389" s="80">
        <v>10</v>
      </c>
      <c r="F389" s="81" t="s">
        <v>40</v>
      </c>
      <c r="G389" s="80" t="s">
        <v>26</v>
      </c>
      <c r="H389" s="80">
        <v>40</v>
      </c>
      <c r="I389" s="80"/>
      <c r="J389" s="80"/>
      <c r="K389" s="80" t="s">
        <v>41</v>
      </c>
      <c r="L389" s="163" t="str">
        <f t="shared" si="9"/>
        <v>SON68-90-10-A(pH9)-feoh40--pH</v>
      </c>
      <c r="M389" s="82">
        <v>0</v>
      </c>
      <c r="N389" s="82">
        <v>8.6</v>
      </c>
      <c r="O389" s="82">
        <v>0</v>
      </c>
      <c r="P389" s="82">
        <v>8.3000000000000007</v>
      </c>
      <c r="Q389" s="82"/>
      <c r="R389" s="82">
        <v>8.9499999999999993</v>
      </c>
      <c r="S389" s="82">
        <v>8.4499999999999993</v>
      </c>
      <c r="T389" s="82"/>
      <c r="U389" s="82"/>
      <c r="V389" s="82">
        <v>0</v>
      </c>
      <c r="W389" s="82">
        <v>0</v>
      </c>
    </row>
    <row r="390" spans="1:23" s="83" customFormat="1" x14ac:dyDescent="0.25">
      <c r="A390" s="80" t="s">
        <v>23</v>
      </c>
      <c r="B390" s="80" t="s">
        <v>34</v>
      </c>
      <c r="C390" s="80" t="s">
        <v>2</v>
      </c>
      <c r="D390" s="80">
        <v>90</v>
      </c>
      <c r="E390" s="80">
        <v>10</v>
      </c>
      <c r="F390" s="81" t="s">
        <v>40</v>
      </c>
      <c r="G390" s="80" t="s">
        <v>26</v>
      </c>
      <c r="H390" s="80">
        <v>4</v>
      </c>
      <c r="I390" s="80"/>
      <c r="J390" s="80"/>
      <c r="K390" s="80" t="s">
        <v>41</v>
      </c>
      <c r="L390" s="163" t="str">
        <f t="shared" si="9"/>
        <v>SON68-90-10-A(pH9)-feoh4--pH</v>
      </c>
      <c r="M390" s="82">
        <v>0</v>
      </c>
      <c r="N390" s="82">
        <v>9.1</v>
      </c>
      <c r="O390" s="82">
        <v>0</v>
      </c>
      <c r="P390" s="82">
        <v>9.0500000000000007</v>
      </c>
      <c r="Q390" s="82"/>
      <c r="R390" s="82">
        <v>9.5</v>
      </c>
      <c r="S390" s="82">
        <v>9.1999999999999993</v>
      </c>
      <c r="T390" s="82"/>
      <c r="U390" s="82"/>
      <c r="V390" s="82">
        <v>0</v>
      </c>
      <c r="W390" s="82">
        <v>0</v>
      </c>
    </row>
    <row r="391" spans="1:23" s="83" customFormat="1" x14ac:dyDescent="0.25">
      <c r="A391" s="80" t="s">
        <v>39</v>
      </c>
      <c r="B391" s="80" t="s">
        <v>106</v>
      </c>
      <c r="C391" s="80" t="s">
        <v>73</v>
      </c>
      <c r="D391" s="80">
        <v>110</v>
      </c>
      <c r="E391" s="80">
        <v>10</v>
      </c>
      <c r="F391" s="81" t="s">
        <v>4</v>
      </c>
      <c r="G391" s="80"/>
      <c r="H391" s="80"/>
      <c r="I391" s="80"/>
      <c r="J391" s="80"/>
      <c r="K391" s="80" t="s">
        <v>41</v>
      </c>
      <c r="L391" s="163" t="str">
        <f t="shared" si="9"/>
        <v>MW-110-10-A---pH</v>
      </c>
      <c r="M391" s="82"/>
      <c r="N391" s="82">
        <v>9.25</v>
      </c>
      <c r="O391" s="82"/>
      <c r="P391" s="82">
        <v>9.1999999999999993</v>
      </c>
      <c r="Q391" s="82"/>
      <c r="R391" s="82"/>
      <c r="S391" s="82"/>
      <c r="T391" s="82"/>
      <c r="U391" s="82"/>
      <c r="V391" s="82"/>
      <c r="W391" s="82"/>
    </row>
    <row r="392" spans="1:23" s="83" customFormat="1" x14ac:dyDescent="0.25">
      <c r="A392" s="80" t="s">
        <v>39</v>
      </c>
      <c r="B392" s="80" t="s">
        <v>106</v>
      </c>
      <c r="C392" s="80" t="s">
        <v>73</v>
      </c>
      <c r="D392" s="80">
        <v>110</v>
      </c>
      <c r="E392" s="80">
        <v>10</v>
      </c>
      <c r="F392" s="81" t="s">
        <v>4</v>
      </c>
      <c r="G392" s="80"/>
      <c r="H392" s="80"/>
      <c r="I392" s="80"/>
      <c r="J392" s="80"/>
      <c r="K392" s="80" t="s">
        <v>41</v>
      </c>
      <c r="L392" s="163" t="str">
        <f t="shared" si="9"/>
        <v>MW-110-10-A---pH</v>
      </c>
      <c r="M392" s="82"/>
      <c r="N392" s="82">
        <v>9.5</v>
      </c>
      <c r="O392" s="82"/>
      <c r="P392" s="82">
        <v>9.5</v>
      </c>
      <c r="Q392" s="82"/>
      <c r="R392" s="82"/>
      <c r="S392" s="82"/>
      <c r="T392" s="82"/>
      <c r="U392" s="82"/>
      <c r="V392" s="82"/>
      <c r="W392" s="82"/>
    </row>
    <row r="393" spans="1:23" s="83" customFormat="1" x14ac:dyDescent="0.25">
      <c r="A393" s="80" t="s">
        <v>39</v>
      </c>
      <c r="B393" s="80" t="s">
        <v>105</v>
      </c>
      <c r="C393" s="80" t="s">
        <v>73</v>
      </c>
      <c r="D393" s="80">
        <v>90</v>
      </c>
      <c r="E393" s="80">
        <v>10</v>
      </c>
      <c r="F393" s="81" t="s">
        <v>4</v>
      </c>
      <c r="G393" s="80"/>
      <c r="H393" s="80"/>
      <c r="I393" s="80"/>
      <c r="J393" s="80"/>
      <c r="K393" s="80" t="s">
        <v>41</v>
      </c>
      <c r="L393" s="163" t="str">
        <f t="shared" si="9"/>
        <v>MW-90-10-A---pH</v>
      </c>
      <c r="M393" s="82"/>
      <c r="N393" s="82">
        <v>9.5</v>
      </c>
      <c r="O393" s="82"/>
      <c r="P393" s="82">
        <v>9.35</v>
      </c>
      <c r="Q393" s="82"/>
      <c r="R393" s="82">
        <v>9.4</v>
      </c>
      <c r="S393" s="82">
        <v>8.8500000000000014</v>
      </c>
      <c r="T393" s="82"/>
      <c r="U393" s="82"/>
      <c r="V393" s="82"/>
      <c r="W393" s="82"/>
    </row>
    <row r="394" spans="1:23" s="83" customFormat="1" x14ac:dyDescent="0.25">
      <c r="A394" s="80" t="s">
        <v>39</v>
      </c>
      <c r="B394" s="80" t="s">
        <v>105</v>
      </c>
      <c r="C394" s="80" t="s">
        <v>73</v>
      </c>
      <c r="D394" s="80">
        <v>90</v>
      </c>
      <c r="E394" s="80">
        <v>10</v>
      </c>
      <c r="F394" s="81" t="s">
        <v>4</v>
      </c>
      <c r="G394" s="80"/>
      <c r="H394" s="80"/>
      <c r="I394" s="80"/>
      <c r="J394" s="80"/>
      <c r="K394" s="80" t="s">
        <v>41</v>
      </c>
      <c r="L394" s="163" t="str">
        <f t="shared" si="9"/>
        <v>MW-90-10-A---pH</v>
      </c>
      <c r="M394" s="82"/>
      <c r="N394" s="82">
        <v>9.0500000000000007</v>
      </c>
      <c r="O394" s="82"/>
      <c r="P394" s="82">
        <v>9.3500000000000014</v>
      </c>
      <c r="Q394" s="82"/>
      <c r="R394" s="82">
        <v>9.5500000000000007</v>
      </c>
      <c r="S394" s="82"/>
      <c r="T394" s="82"/>
      <c r="U394" s="82"/>
      <c r="V394" s="82"/>
      <c r="W394" s="82"/>
    </row>
    <row r="395" spans="1:23" s="83" customFormat="1" x14ac:dyDescent="0.25">
      <c r="A395" s="80" t="s">
        <v>39</v>
      </c>
      <c r="B395" s="80" t="s">
        <v>103</v>
      </c>
      <c r="C395" s="80" t="s">
        <v>73</v>
      </c>
      <c r="D395" s="80">
        <v>70</v>
      </c>
      <c r="E395" s="80">
        <v>10</v>
      </c>
      <c r="F395" s="81" t="s">
        <v>4</v>
      </c>
      <c r="G395" s="80"/>
      <c r="H395" s="80"/>
      <c r="I395" s="80"/>
      <c r="J395" s="80"/>
      <c r="K395" s="80" t="s">
        <v>41</v>
      </c>
      <c r="L395" s="163" t="str">
        <f t="shared" si="9"/>
        <v>MW-70-10-A---pH</v>
      </c>
      <c r="M395" s="82">
        <v>0</v>
      </c>
      <c r="N395" s="82">
        <v>0</v>
      </c>
      <c r="O395" s="82">
        <v>0</v>
      </c>
      <c r="P395" s="82">
        <v>8.8000000000000007</v>
      </c>
      <c r="Q395" s="82"/>
      <c r="R395" s="82">
        <v>8.0500000000000007</v>
      </c>
      <c r="S395" s="82">
        <v>0</v>
      </c>
      <c r="T395" s="82"/>
      <c r="U395" s="82"/>
      <c r="V395" s="82">
        <v>0</v>
      </c>
      <c r="W395" s="82">
        <v>0</v>
      </c>
    </row>
    <row r="396" spans="1:23" s="83" customFormat="1" x14ac:dyDescent="0.25">
      <c r="A396" s="80" t="s">
        <v>39</v>
      </c>
      <c r="B396" s="80" t="s">
        <v>103</v>
      </c>
      <c r="C396" s="80" t="s">
        <v>73</v>
      </c>
      <c r="D396" s="80">
        <v>70</v>
      </c>
      <c r="E396" s="80">
        <v>10</v>
      </c>
      <c r="F396" s="81" t="s">
        <v>4</v>
      </c>
      <c r="G396" s="80"/>
      <c r="H396" s="80"/>
      <c r="I396" s="80"/>
      <c r="J396" s="80"/>
      <c r="K396" s="80" t="s">
        <v>41</v>
      </c>
      <c r="L396" s="163" t="str">
        <f t="shared" si="9"/>
        <v>MW-70-10-A---pH</v>
      </c>
      <c r="M396" s="82">
        <v>0</v>
      </c>
      <c r="N396" s="82">
        <v>0</v>
      </c>
      <c r="O396" s="82">
        <v>0</v>
      </c>
      <c r="P396" s="82">
        <v>9</v>
      </c>
      <c r="Q396" s="82"/>
      <c r="R396" s="82">
        <v>0</v>
      </c>
      <c r="S396" s="82">
        <v>0</v>
      </c>
      <c r="T396" s="82"/>
      <c r="U396" s="82"/>
      <c r="V396" s="82">
        <v>0</v>
      </c>
      <c r="W396" s="82">
        <v>0</v>
      </c>
    </row>
    <row r="397" spans="1:23" s="83" customFormat="1" x14ac:dyDescent="0.25">
      <c r="A397" s="80" t="s">
        <v>39</v>
      </c>
      <c r="B397" s="80" t="s">
        <v>108</v>
      </c>
      <c r="C397" s="80" t="s">
        <v>73</v>
      </c>
      <c r="D397" s="80">
        <v>110</v>
      </c>
      <c r="E397" s="80">
        <v>1320</v>
      </c>
      <c r="F397" s="81" t="s">
        <v>4</v>
      </c>
      <c r="G397" s="80"/>
      <c r="H397" s="80"/>
      <c r="I397" s="80"/>
      <c r="J397" s="80"/>
      <c r="K397" s="80" t="s">
        <v>41</v>
      </c>
      <c r="L397" s="163" t="str">
        <f t="shared" si="9"/>
        <v>MW-110-1320-A---pH</v>
      </c>
      <c r="M397" s="82"/>
      <c r="N397" s="82">
        <v>9.4</v>
      </c>
      <c r="O397" s="82"/>
      <c r="P397" s="82">
        <v>9.3500000000000014</v>
      </c>
      <c r="Q397" s="82"/>
      <c r="R397" s="82"/>
      <c r="S397" s="82"/>
      <c r="T397" s="82"/>
      <c r="U397" s="82"/>
      <c r="V397" s="82"/>
      <c r="W397" s="82"/>
    </row>
    <row r="398" spans="1:23" s="83" customFormat="1" x14ac:dyDescent="0.25">
      <c r="A398" s="80" t="s">
        <v>39</v>
      </c>
      <c r="B398" s="80" t="s">
        <v>107</v>
      </c>
      <c r="C398" s="80" t="s">
        <v>73</v>
      </c>
      <c r="D398" s="80">
        <v>90</v>
      </c>
      <c r="E398" s="80">
        <v>1320</v>
      </c>
      <c r="F398" s="81" t="s">
        <v>4</v>
      </c>
      <c r="G398" s="80"/>
      <c r="H398" s="80"/>
      <c r="I398" s="80"/>
      <c r="J398" s="80"/>
      <c r="K398" s="80" t="s">
        <v>41</v>
      </c>
      <c r="L398" s="163" t="str">
        <f t="shared" si="9"/>
        <v>MW-90-1320-A---pH</v>
      </c>
      <c r="M398" s="82"/>
      <c r="N398" s="82">
        <v>9.6499999999999986</v>
      </c>
      <c r="O398" s="82"/>
      <c r="P398" s="82">
        <v>9.4</v>
      </c>
      <c r="Q398" s="82"/>
      <c r="R398" s="82">
        <v>8.9499999999999993</v>
      </c>
      <c r="S398" s="82">
        <v>8.9</v>
      </c>
      <c r="T398" s="82"/>
      <c r="U398" s="82"/>
      <c r="V398" s="82"/>
      <c r="W398" s="82"/>
    </row>
    <row r="399" spans="1:23" s="83" customFormat="1" x14ac:dyDescent="0.25">
      <c r="A399" s="80" t="s">
        <v>39</v>
      </c>
      <c r="B399" s="80" t="s">
        <v>107</v>
      </c>
      <c r="C399" s="80" t="s">
        <v>73</v>
      </c>
      <c r="D399" s="80">
        <v>90</v>
      </c>
      <c r="E399" s="80">
        <v>1320</v>
      </c>
      <c r="F399" s="81" t="s">
        <v>4</v>
      </c>
      <c r="G399" s="80"/>
      <c r="H399" s="80"/>
      <c r="I399" s="80"/>
      <c r="J399" s="80"/>
      <c r="K399" s="80" t="s">
        <v>41</v>
      </c>
      <c r="L399" s="163" t="str">
        <f t="shared" si="9"/>
        <v>MW-90-1320-A---pH</v>
      </c>
      <c r="M399" s="82"/>
      <c r="N399" s="82">
        <v>9.8000000000000007</v>
      </c>
      <c r="O399" s="82"/>
      <c r="P399" s="82">
        <v>9.6999999999999993</v>
      </c>
      <c r="Q399" s="82">
        <v>9.8000000000000007</v>
      </c>
      <c r="R399" s="82">
        <v>9.6999999999999993</v>
      </c>
      <c r="S399" s="82"/>
      <c r="T399" s="82"/>
      <c r="U399" s="82"/>
      <c r="V399" s="82"/>
      <c r="W399" s="82"/>
    </row>
    <row r="400" spans="1:23" s="83" customFormat="1" x14ac:dyDescent="0.25">
      <c r="A400" s="80" t="s">
        <v>39</v>
      </c>
      <c r="B400" s="80" t="s">
        <v>106</v>
      </c>
      <c r="C400" s="80" t="s">
        <v>73</v>
      </c>
      <c r="D400" s="80">
        <v>70</v>
      </c>
      <c r="E400" s="80">
        <v>1320</v>
      </c>
      <c r="F400" s="81" t="s">
        <v>4</v>
      </c>
      <c r="G400" s="80"/>
      <c r="H400" s="80"/>
      <c r="I400" s="80"/>
      <c r="J400" s="80"/>
      <c r="K400" s="80" t="s">
        <v>41</v>
      </c>
      <c r="L400" s="163" t="str">
        <f t="shared" si="9"/>
        <v>MW-70-1320-A---pH</v>
      </c>
      <c r="M400" s="82">
        <v>0</v>
      </c>
      <c r="N400" s="82">
        <v>0</v>
      </c>
      <c r="O400" s="82">
        <v>0</v>
      </c>
      <c r="P400" s="82">
        <v>8.9499999999999993</v>
      </c>
      <c r="Q400" s="82"/>
      <c r="R400" s="82">
        <v>9.4499999999999993</v>
      </c>
      <c r="S400" s="82">
        <v>0</v>
      </c>
      <c r="T400" s="82"/>
      <c r="U400" s="82"/>
      <c r="V400" s="82">
        <v>0</v>
      </c>
      <c r="W400" s="82">
        <v>0</v>
      </c>
    </row>
    <row r="401" spans="1:23" s="83" customFormat="1" x14ac:dyDescent="0.25">
      <c r="A401" s="80" t="s">
        <v>17</v>
      </c>
      <c r="B401" s="80" t="s">
        <v>124</v>
      </c>
      <c r="C401" s="80" t="s">
        <v>73</v>
      </c>
      <c r="D401" s="80">
        <v>90</v>
      </c>
      <c r="E401" s="80">
        <v>1200</v>
      </c>
      <c r="F401" s="81" t="s">
        <v>4</v>
      </c>
      <c r="G401" s="80"/>
      <c r="H401" s="80"/>
      <c r="I401" s="80"/>
      <c r="J401" s="80"/>
      <c r="K401" s="80" t="s">
        <v>41</v>
      </c>
      <c r="L401" s="163" t="str">
        <f t="shared" si="9"/>
        <v>MW-90-1200-A---pH</v>
      </c>
      <c r="M401" s="82"/>
      <c r="N401" s="82"/>
      <c r="O401" s="82"/>
      <c r="P401" s="82">
        <v>9.6</v>
      </c>
      <c r="Q401" s="82"/>
      <c r="R401" s="82">
        <v>9.6</v>
      </c>
      <c r="S401" s="82"/>
      <c r="T401" s="82"/>
      <c r="U401" s="82"/>
      <c r="V401" s="82">
        <v>9.6</v>
      </c>
      <c r="W401" s="82">
        <v>9.6</v>
      </c>
    </row>
    <row r="402" spans="1:23" s="83" customFormat="1" x14ac:dyDescent="0.25">
      <c r="A402" s="80" t="s">
        <v>17</v>
      </c>
      <c r="B402" s="80" t="s">
        <v>125</v>
      </c>
      <c r="C402" s="80" t="s">
        <v>73</v>
      </c>
      <c r="D402" s="80">
        <v>90</v>
      </c>
      <c r="E402" s="80">
        <v>1200</v>
      </c>
      <c r="F402" s="81" t="s">
        <v>4</v>
      </c>
      <c r="G402" s="80"/>
      <c r="H402" s="80"/>
      <c r="I402" s="80"/>
      <c r="J402" s="80"/>
      <c r="K402" s="80" t="s">
        <v>41</v>
      </c>
      <c r="L402" s="163" t="str">
        <f t="shared" si="9"/>
        <v>MW-90-1200-A---pH</v>
      </c>
      <c r="M402" s="82"/>
      <c r="N402" s="82"/>
      <c r="O402" s="82"/>
      <c r="P402" s="82">
        <v>9.6</v>
      </c>
      <c r="Q402" s="82"/>
      <c r="R402" s="82">
        <v>9.6</v>
      </c>
      <c r="S402" s="82"/>
      <c r="T402" s="82"/>
      <c r="U402" s="82"/>
      <c r="V402" s="82">
        <v>9.6</v>
      </c>
      <c r="W402" s="82">
        <v>9.6</v>
      </c>
    </row>
    <row r="403" spans="1:23" s="83" customFormat="1" x14ac:dyDescent="0.25">
      <c r="A403" s="80" t="s">
        <v>17</v>
      </c>
      <c r="B403" s="80" t="s">
        <v>126</v>
      </c>
      <c r="C403" s="80" t="s">
        <v>73</v>
      </c>
      <c r="D403" s="80">
        <v>90</v>
      </c>
      <c r="E403" s="80">
        <v>1200</v>
      </c>
      <c r="F403" s="81" t="s">
        <v>4</v>
      </c>
      <c r="G403" s="80"/>
      <c r="H403" s="80"/>
      <c r="I403" s="80"/>
      <c r="J403" s="80"/>
      <c r="K403" s="80" t="s">
        <v>41</v>
      </c>
      <c r="L403" s="163" t="str">
        <f t="shared" si="9"/>
        <v>MW-90-1200-A---pH</v>
      </c>
      <c r="M403" s="82"/>
      <c r="N403" s="82"/>
      <c r="O403" s="82"/>
      <c r="P403" s="82">
        <v>9.6</v>
      </c>
      <c r="Q403" s="82"/>
      <c r="R403" s="82">
        <v>9.6</v>
      </c>
      <c r="S403" s="82"/>
      <c r="T403" s="82"/>
      <c r="U403" s="82"/>
      <c r="V403" s="82">
        <v>9.6</v>
      </c>
      <c r="W403" s="82">
        <v>9.6</v>
      </c>
    </row>
    <row r="404" spans="1:23" s="83" customFormat="1" x14ac:dyDescent="0.25">
      <c r="A404" s="80" t="s">
        <v>17</v>
      </c>
      <c r="B404" s="80" t="s">
        <v>127</v>
      </c>
      <c r="C404" s="80" t="s">
        <v>73</v>
      </c>
      <c r="D404" s="80">
        <v>90</v>
      </c>
      <c r="E404" s="80">
        <v>1200</v>
      </c>
      <c r="F404" s="81" t="s">
        <v>4</v>
      </c>
      <c r="G404" s="80"/>
      <c r="H404" s="80"/>
      <c r="I404" s="80"/>
      <c r="J404" s="80"/>
      <c r="K404" s="80" t="s">
        <v>41</v>
      </c>
      <c r="L404" s="163" t="str">
        <f t="shared" si="9"/>
        <v>MW-90-1200-A---pH</v>
      </c>
      <c r="M404" s="82"/>
      <c r="N404" s="82"/>
      <c r="O404" s="82"/>
      <c r="P404" s="82">
        <v>9.6</v>
      </c>
      <c r="Q404" s="82"/>
      <c r="R404" s="82">
        <v>9.6</v>
      </c>
      <c r="S404" s="82"/>
      <c r="T404" s="82"/>
      <c r="U404" s="82"/>
      <c r="V404" s="82">
        <v>9.6</v>
      </c>
      <c r="W404" s="82">
        <v>9.6</v>
      </c>
    </row>
    <row r="405" spans="1:23" s="83" customFormat="1" x14ac:dyDescent="0.25">
      <c r="A405" s="80" t="s">
        <v>17</v>
      </c>
      <c r="B405" s="80" t="s">
        <v>128</v>
      </c>
      <c r="C405" s="80" t="s">
        <v>73</v>
      </c>
      <c r="D405" s="80">
        <v>90</v>
      </c>
      <c r="E405" s="80">
        <v>1200</v>
      </c>
      <c r="F405" s="81" t="s">
        <v>4</v>
      </c>
      <c r="G405" s="80"/>
      <c r="H405" s="80"/>
      <c r="I405" s="80"/>
      <c r="J405" s="80"/>
      <c r="K405" s="80" t="s">
        <v>41</v>
      </c>
      <c r="L405" s="163" t="str">
        <f t="shared" si="9"/>
        <v>MW-90-1200-A---pH</v>
      </c>
      <c r="M405" s="82"/>
      <c r="N405" s="82"/>
      <c r="O405" s="82"/>
      <c r="P405" s="82">
        <v>9.6</v>
      </c>
      <c r="Q405" s="82"/>
      <c r="R405" s="82">
        <v>9.6</v>
      </c>
      <c r="S405" s="82"/>
      <c r="T405" s="82"/>
      <c r="U405" s="82"/>
      <c r="V405" s="82">
        <v>9.6</v>
      </c>
      <c r="W405" s="82">
        <v>9.6</v>
      </c>
    </row>
    <row r="406" spans="1:23" x14ac:dyDescent="0.25">
      <c r="A406" s="26" t="s">
        <v>23</v>
      </c>
      <c r="B406" s="150" t="s">
        <v>120</v>
      </c>
      <c r="C406" s="26" t="s">
        <v>10</v>
      </c>
      <c r="D406" s="26">
        <v>90</v>
      </c>
      <c r="E406" s="26">
        <v>10</v>
      </c>
      <c r="F406" s="47" t="s">
        <v>121</v>
      </c>
      <c r="I406" s="26" t="s">
        <v>102</v>
      </c>
      <c r="J406" s="26">
        <v>1.67</v>
      </c>
      <c r="K406" s="26" t="s">
        <v>230</v>
      </c>
      <c r="L406" s="155" t="s">
        <v>237</v>
      </c>
      <c r="M406" s="26"/>
      <c r="N406" s="26"/>
      <c r="O406" s="26"/>
      <c r="P406" s="26"/>
      <c r="Q406" s="26"/>
      <c r="R406" s="26"/>
      <c r="V406" s="26"/>
      <c r="W406" s="26"/>
    </row>
    <row r="407" spans="1:23" x14ac:dyDescent="0.25">
      <c r="A407" s="26" t="s">
        <v>23</v>
      </c>
      <c r="B407" s="150" t="s">
        <v>120</v>
      </c>
      <c r="C407" s="26" t="s">
        <v>10</v>
      </c>
      <c r="D407" s="26">
        <v>90</v>
      </c>
      <c r="E407" s="26">
        <v>10</v>
      </c>
      <c r="F407" s="47" t="s">
        <v>121</v>
      </c>
      <c r="I407" s="26" t="s">
        <v>102</v>
      </c>
      <c r="J407" s="26">
        <v>6.67</v>
      </c>
      <c r="K407" s="26" t="s">
        <v>230</v>
      </c>
      <c r="L407" s="155" t="s">
        <v>238</v>
      </c>
      <c r="M407" s="26"/>
      <c r="N407" s="26"/>
      <c r="O407" s="26"/>
      <c r="P407" s="26"/>
      <c r="Q407" s="26"/>
      <c r="R407" s="26"/>
      <c r="V407" s="26"/>
      <c r="W407" s="26"/>
    </row>
    <row r="408" spans="1:23" x14ac:dyDescent="0.25">
      <c r="A408" s="26" t="s">
        <v>23</v>
      </c>
      <c r="B408" s="150" t="s">
        <v>120</v>
      </c>
      <c r="C408" s="26" t="s">
        <v>10</v>
      </c>
      <c r="D408" s="26">
        <v>90</v>
      </c>
      <c r="E408" s="26">
        <v>10</v>
      </c>
      <c r="F408" s="47" t="s">
        <v>121</v>
      </c>
      <c r="I408" s="26" t="s">
        <v>102</v>
      </c>
      <c r="J408" s="26">
        <v>33.299999999999997</v>
      </c>
      <c r="K408" s="26" t="s">
        <v>230</v>
      </c>
      <c r="L408" s="155" t="s">
        <v>239</v>
      </c>
      <c r="M408" s="26"/>
      <c r="N408" s="26"/>
      <c r="O408" s="26"/>
      <c r="P408" s="26"/>
      <c r="Q408" s="26"/>
      <c r="R408" s="26"/>
      <c r="V408" s="26"/>
      <c r="W408" s="26"/>
    </row>
    <row r="409" spans="1:23" x14ac:dyDescent="0.25">
      <c r="A409" s="26" t="s">
        <v>23</v>
      </c>
      <c r="B409" s="150" t="s">
        <v>120</v>
      </c>
      <c r="C409" s="26" t="s">
        <v>10</v>
      </c>
      <c r="D409" s="26">
        <v>90</v>
      </c>
      <c r="E409" s="26">
        <v>10</v>
      </c>
      <c r="F409" s="47" t="s">
        <v>121</v>
      </c>
      <c r="I409" s="26" t="s">
        <v>102</v>
      </c>
      <c r="J409" s="26">
        <v>133</v>
      </c>
      <c r="K409" s="26" t="s">
        <v>230</v>
      </c>
      <c r="L409" s="155" t="s">
        <v>240</v>
      </c>
      <c r="M409" s="26"/>
      <c r="N409" s="26"/>
      <c r="O409" s="26"/>
      <c r="P409" s="26"/>
      <c r="Q409" s="26"/>
      <c r="R409" s="26"/>
      <c r="V409" s="26"/>
      <c r="W409" s="26"/>
    </row>
    <row r="410" spans="1:23" x14ac:dyDescent="0.25">
      <c r="A410" s="26" t="s">
        <v>39</v>
      </c>
      <c r="B410" s="26" t="s">
        <v>101</v>
      </c>
      <c r="C410" s="26" t="s">
        <v>10</v>
      </c>
      <c r="D410" s="26">
        <v>90</v>
      </c>
      <c r="E410" s="26">
        <v>1100</v>
      </c>
      <c r="F410" s="47" t="s">
        <v>4</v>
      </c>
      <c r="G410" s="26" t="s">
        <v>25</v>
      </c>
      <c r="H410" s="26">
        <v>33</v>
      </c>
      <c r="I410" s="26" t="s">
        <v>102</v>
      </c>
      <c r="J410" s="26">
        <v>133</v>
      </c>
      <c r="K410" s="26" t="s">
        <v>230</v>
      </c>
      <c r="L410" s="155" t="s">
        <v>241</v>
      </c>
      <c r="M410" s="26"/>
      <c r="N410" s="151"/>
      <c r="O410" s="151"/>
      <c r="P410" s="151">
        <v>0.1838798582775665</v>
      </c>
      <c r="Q410" s="151"/>
      <c r="R410" s="151">
        <v>0.20098496137315408</v>
      </c>
      <c r="S410" s="151">
        <v>0.17960358250366959</v>
      </c>
      <c r="T410" s="151"/>
      <c r="U410" s="151">
        <v>0.17105103095587582</v>
      </c>
      <c r="V410" s="151"/>
      <c r="W410" s="151"/>
    </row>
    <row r="411" spans="1:23" x14ac:dyDescent="0.25">
      <c r="A411" s="26" t="s">
        <v>23</v>
      </c>
      <c r="B411" s="26" t="s">
        <v>231</v>
      </c>
      <c r="C411" s="26" t="s">
        <v>10</v>
      </c>
      <c r="D411" s="26">
        <v>90</v>
      </c>
      <c r="E411" s="26">
        <v>10</v>
      </c>
      <c r="F411" s="47" t="s">
        <v>4</v>
      </c>
      <c r="G411" s="26" t="s">
        <v>25</v>
      </c>
      <c r="H411" s="26">
        <v>0.04</v>
      </c>
      <c r="K411" s="26" t="s">
        <v>230</v>
      </c>
      <c r="L411" s="155" t="s">
        <v>242</v>
      </c>
      <c r="M411" s="26"/>
      <c r="N411" s="151"/>
      <c r="O411" s="151"/>
      <c r="P411" s="151">
        <v>3.9983178485935964</v>
      </c>
      <c r="Q411" s="151"/>
      <c r="R411" s="151">
        <v>5.409488853979572</v>
      </c>
      <c r="S411" s="151">
        <v>7.5262453620585346</v>
      </c>
      <c r="T411" s="151"/>
      <c r="U411" s="151"/>
      <c r="V411" s="151">
        <v>13.170929383602436</v>
      </c>
      <c r="W411" s="151">
        <v>12.23014871334512</v>
      </c>
    </row>
    <row r="412" spans="1:23" x14ac:dyDescent="0.25">
      <c r="A412" s="26" t="s">
        <v>23</v>
      </c>
      <c r="B412" s="26" t="s">
        <v>231</v>
      </c>
      <c r="C412" s="26" t="s">
        <v>10</v>
      </c>
      <c r="D412" s="26">
        <v>90</v>
      </c>
      <c r="E412" s="26">
        <v>10</v>
      </c>
      <c r="F412" s="47" t="s">
        <v>4</v>
      </c>
      <c r="G412" s="26" t="s">
        <v>25</v>
      </c>
      <c r="H412" s="26">
        <v>0.4</v>
      </c>
      <c r="K412" s="26" t="s">
        <v>230</v>
      </c>
      <c r="L412" s="155" t="s">
        <v>243</v>
      </c>
      <c r="M412" s="26"/>
      <c r="N412" s="151">
        <v>4.233513016157926</v>
      </c>
      <c r="O412" s="151"/>
      <c r="P412" s="151">
        <v>4.4687081837222546</v>
      </c>
      <c r="Q412" s="151"/>
      <c r="R412" s="151">
        <v>5.409488853979572</v>
      </c>
      <c r="S412" s="151">
        <v>7.7614405296228641</v>
      </c>
      <c r="T412" s="151"/>
      <c r="U412" s="151"/>
      <c r="V412" s="151">
        <v>11.759758378216461</v>
      </c>
      <c r="W412" s="151">
        <v>12.23014871334512</v>
      </c>
    </row>
    <row r="413" spans="1:23" x14ac:dyDescent="0.25">
      <c r="A413" s="26" t="s">
        <v>23</v>
      </c>
      <c r="B413" s="26" t="s">
        <v>231</v>
      </c>
      <c r="C413" s="26" t="s">
        <v>10</v>
      </c>
      <c r="D413" s="26">
        <v>90</v>
      </c>
      <c r="E413" s="26">
        <v>10</v>
      </c>
      <c r="F413" s="47" t="s">
        <v>4</v>
      </c>
      <c r="G413" s="26" t="s">
        <v>28</v>
      </c>
      <c r="H413" s="26">
        <v>4</v>
      </c>
      <c r="K413" s="26" t="s">
        <v>230</v>
      </c>
      <c r="L413" s="155" t="s">
        <v>244</v>
      </c>
      <c r="M413" s="26"/>
      <c r="N413" s="151">
        <v>5.6446840215439007</v>
      </c>
      <c r="O413" s="151"/>
      <c r="P413" s="151">
        <v>9.4078067025731684</v>
      </c>
      <c r="Q413" s="151"/>
      <c r="R413" s="151">
        <v>12.935734216038107</v>
      </c>
      <c r="S413" s="151">
        <v>11.99495354578079</v>
      </c>
      <c r="T413" s="151"/>
      <c r="U413" s="151"/>
      <c r="V413" s="151"/>
      <c r="W413" s="151"/>
    </row>
    <row r="414" spans="1:23" x14ac:dyDescent="0.25">
      <c r="A414" s="26" t="s">
        <v>23</v>
      </c>
      <c r="B414" s="26" t="s">
        <v>231</v>
      </c>
      <c r="C414" s="26" t="s">
        <v>10</v>
      </c>
      <c r="D414" s="26">
        <v>90</v>
      </c>
      <c r="E414" s="26">
        <v>10</v>
      </c>
      <c r="F414" s="47" t="s">
        <v>4</v>
      </c>
      <c r="G414" s="26" t="s">
        <v>25</v>
      </c>
      <c r="H414" s="26">
        <v>4</v>
      </c>
      <c r="K414" s="26" t="s">
        <v>230</v>
      </c>
      <c r="L414" s="155" t="s">
        <v>245</v>
      </c>
      <c r="M414" s="26"/>
      <c r="N414" s="151">
        <v>3.0575371783362799</v>
      </c>
      <c r="O414" s="151"/>
      <c r="P414" s="151">
        <v>8.2318308647515224</v>
      </c>
      <c r="Q414" s="151"/>
      <c r="R414" s="151">
        <v>8.2318308647515224</v>
      </c>
      <c r="S414" s="151">
        <v>11.759758378216461</v>
      </c>
      <c r="T414" s="151"/>
      <c r="U414" s="151"/>
      <c r="V414" s="151">
        <v>20.226784410532311</v>
      </c>
      <c r="W414" s="151">
        <v>12.23014871334512</v>
      </c>
    </row>
    <row r="415" spans="1:23" x14ac:dyDescent="0.25">
      <c r="A415" s="26" t="s">
        <v>23</v>
      </c>
      <c r="B415" s="26" t="s">
        <v>231</v>
      </c>
      <c r="C415" s="26" t="s">
        <v>10</v>
      </c>
      <c r="D415" s="26">
        <v>90</v>
      </c>
      <c r="E415" s="26">
        <v>10</v>
      </c>
      <c r="F415" s="47" t="s">
        <v>4</v>
      </c>
      <c r="G415" s="26" t="s">
        <v>28</v>
      </c>
      <c r="H415" s="26">
        <v>40</v>
      </c>
      <c r="K415" s="26" t="s">
        <v>230</v>
      </c>
      <c r="L415" s="155" t="s">
        <v>246</v>
      </c>
      <c r="M415" s="26"/>
      <c r="N415" s="151">
        <v>2.5871468432076212</v>
      </c>
      <c r="O415" s="151"/>
      <c r="P415" s="151">
        <v>7.0558550269298763</v>
      </c>
      <c r="Q415" s="151"/>
      <c r="R415" s="151">
        <v>12.700539048473777</v>
      </c>
      <c r="S415" s="151">
        <v>14.81729555655274</v>
      </c>
      <c r="T415" s="151"/>
      <c r="U415" s="151"/>
      <c r="V415" s="151"/>
      <c r="W415" s="151"/>
    </row>
    <row r="416" spans="1:23" x14ac:dyDescent="0.25">
      <c r="A416" s="26" t="s">
        <v>23</v>
      </c>
      <c r="B416" s="26" t="s">
        <v>231</v>
      </c>
      <c r="C416" s="26" t="s">
        <v>10</v>
      </c>
      <c r="D416" s="26">
        <v>90</v>
      </c>
      <c r="E416" s="26">
        <v>10</v>
      </c>
      <c r="F416" s="47" t="s">
        <v>4</v>
      </c>
      <c r="G416" s="26" t="s">
        <v>25</v>
      </c>
      <c r="H416" s="26">
        <v>40</v>
      </c>
      <c r="K416" s="26" t="s">
        <v>230</v>
      </c>
      <c r="L416" s="155" t="s">
        <v>247</v>
      </c>
      <c r="M416" s="26"/>
      <c r="N416" s="151">
        <v>1.4111710053859752</v>
      </c>
      <c r="O416" s="151"/>
      <c r="P416" s="151">
        <v>23.754711923997249</v>
      </c>
      <c r="Q416" s="151"/>
      <c r="R416" s="151">
        <v>29.86978628066981</v>
      </c>
      <c r="S416" s="151">
        <v>25.165882929383226</v>
      </c>
      <c r="T416" s="151"/>
      <c r="U416" s="151"/>
      <c r="V416" s="151">
        <v>35.749665469778037</v>
      </c>
      <c r="W416" s="151">
        <v>32.456933123877434</v>
      </c>
    </row>
    <row r="417" spans="1:23" x14ac:dyDescent="0.25">
      <c r="A417" s="26" t="s">
        <v>39</v>
      </c>
      <c r="B417" s="26" t="s">
        <v>99</v>
      </c>
      <c r="C417" s="26" t="s">
        <v>10</v>
      </c>
      <c r="D417" s="26">
        <v>90</v>
      </c>
      <c r="E417" s="26">
        <v>1320</v>
      </c>
      <c r="F417" s="47" t="s">
        <v>4</v>
      </c>
      <c r="G417" s="26" t="s">
        <v>25</v>
      </c>
      <c r="H417" s="26">
        <v>40</v>
      </c>
      <c r="K417" s="26" t="s">
        <v>230</v>
      </c>
      <c r="L417" s="155" t="s">
        <v>248</v>
      </c>
      <c r="M417" s="26"/>
      <c r="N417" s="151"/>
      <c r="O417" s="151"/>
      <c r="P417" s="151">
        <v>0.2298498228469581</v>
      </c>
      <c r="Q417" s="151"/>
      <c r="R417" s="151">
        <v>0.22272269655712995</v>
      </c>
      <c r="S417" s="151">
        <v>0.2298498228469581</v>
      </c>
      <c r="T417" s="151">
        <v>0.2922121778829545</v>
      </c>
      <c r="U417" s="151"/>
      <c r="V417" s="151"/>
      <c r="W417" s="151"/>
    </row>
    <row r="418" spans="1:23" x14ac:dyDescent="0.25">
      <c r="A418" s="26" t="s">
        <v>39</v>
      </c>
      <c r="B418" s="26" t="s">
        <v>100</v>
      </c>
      <c r="C418" s="26" t="s">
        <v>10</v>
      </c>
      <c r="D418" s="26">
        <v>90</v>
      </c>
      <c r="E418" s="26">
        <v>1050</v>
      </c>
      <c r="F418" s="47" t="s">
        <v>4</v>
      </c>
      <c r="G418" s="26" t="s">
        <v>25</v>
      </c>
      <c r="H418" s="26">
        <v>320</v>
      </c>
      <c r="K418" s="26" t="s">
        <v>230</v>
      </c>
      <c r="L418" s="155" t="s">
        <v>249</v>
      </c>
      <c r="M418" s="26"/>
      <c r="N418" s="151"/>
      <c r="O418" s="151"/>
      <c r="P418" s="151">
        <v>3.6511249821891113E-2</v>
      </c>
      <c r="Q418" s="151">
        <v>3.8751203798694248E-2</v>
      </c>
      <c r="R418" s="151"/>
      <c r="S418" s="151"/>
      <c r="T418" s="151"/>
      <c r="U418" s="151"/>
      <c r="V418" s="151"/>
      <c r="W418" s="151"/>
    </row>
    <row r="419" spans="1:23" x14ac:dyDescent="0.25">
      <c r="A419" s="26" t="s">
        <v>23</v>
      </c>
      <c r="B419" s="26" t="s">
        <v>110</v>
      </c>
      <c r="C419" s="26" t="s">
        <v>10</v>
      </c>
      <c r="D419" s="26">
        <v>90</v>
      </c>
      <c r="E419" s="26">
        <v>10</v>
      </c>
      <c r="F419" s="47" t="s">
        <v>111</v>
      </c>
      <c r="K419" s="26" t="s">
        <v>230</v>
      </c>
      <c r="L419" s="155" t="s">
        <v>250</v>
      </c>
      <c r="M419" s="26"/>
      <c r="N419" s="26"/>
      <c r="O419" s="26">
        <v>55</v>
      </c>
      <c r="P419" s="26">
        <v>64</v>
      </c>
      <c r="Q419" s="26"/>
      <c r="R419" s="26"/>
      <c r="V419" s="26"/>
      <c r="W419" s="26"/>
    </row>
    <row r="420" spans="1:23" x14ac:dyDescent="0.25">
      <c r="A420" s="26" t="s">
        <v>23</v>
      </c>
      <c r="B420" s="26" t="s">
        <v>110</v>
      </c>
      <c r="C420" s="26" t="s">
        <v>10</v>
      </c>
      <c r="D420" s="26">
        <v>90</v>
      </c>
      <c r="E420" s="26">
        <v>10</v>
      </c>
      <c r="F420" s="47" t="s">
        <v>112</v>
      </c>
      <c r="K420" s="26" t="s">
        <v>230</v>
      </c>
      <c r="L420" s="155" t="s">
        <v>251</v>
      </c>
      <c r="M420" s="26"/>
      <c r="N420" s="26"/>
      <c r="O420" s="26">
        <v>0.45</v>
      </c>
      <c r="P420" s="26">
        <v>0.45</v>
      </c>
      <c r="Q420" s="26"/>
      <c r="R420" s="26"/>
      <c r="V420" s="26"/>
      <c r="W420" s="26"/>
    </row>
    <row r="421" spans="1:23" x14ac:dyDescent="0.25">
      <c r="A421" s="26" t="s">
        <v>23</v>
      </c>
      <c r="B421" s="26" t="s">
        <v>110</v>
      </c>
      <c r="C421" s="26" t="s">
        <v>10</v>
      </c>
      <c r="D421" s="26">
        <v>90</v>
      </c>
      <c r="E421" s="26">
        <v>10</v>
      </c>
      <c r="F421" s="47" t="s">
        <v>113</v>
      </c>
      <c r="K421" s="26" t="s">
        <v>230</v>
      </c>
      <c r="L421" s="155" t="s">
        <v>252</v>
      </c>
      <c r="M421" s="26"/>
      <c r="N421" s="26"/>
      <c r="O421" s="26">
        <v>0.6</v>
      </c>
      <c r="P421" s="26">
        <v>0.7</v>
      </c>
      <c r="Q421" s="26"/>
      <c r="R421" s="26"/>
      <c r="V421" s="26"/>
      <c r="W421" s="26"/>
    </row>
    <row r="422" spans="1:23" x14ac:dyDescent="0.25">
      <c r="A422" s="26" t="s">
        <v>23</v>
      </c>
      <c r="B422" s="26" t="s">
        <v>110</v>
      </c>
      <c r="C422" s="26" t="s">
        <v>10</v>
      </c>
      <c r="D422" s="26">
        <v>90</v>
      </c>
      <c r="E422" s="26">
        <v>10</v>
      </c>
      <c r="F422" s="47" t="s">
        <v>114</v>
      </c>
      <c r="K422" s="26" t="s">
        <v>230</v>
      </c>
      <c r="L422" s="155" t="s">
        <v>253</v>
      </c>
      <c r="M422" s="26"/>
      <c r="N422" s="26"/>
      <c r="O422" s="26">
        <v>4</v>
      </c>
      <c r="P422" s="26">
        <v>8.3000000000000007</v>
      </c>
      <c r="Q422" s="26"/>
      <c r="R422" s="26"/>
      <c r="V422" s="26"/>
      <c r="W422" s="26"/>
    </row>
    <row r="423" spans="1:23" x14ac:dyDescent="0.25">
      <c r="A423" s="26" t="s">
        <v>23</v>
      </c>
      <c r="B423" s="26" t="s">
        <v>110</v>
      </c>
      <c r="C423" s="26" t="s">
        <v>10</v>
      </c>
      <c r="D423" s="26">
        <v>90</v>
      </c>
      <c r="E423" s="26">
        <v>10</v>
      </c>
      <c r="F423" s="47" t="s">
        <v>115</v>
      </c>
      <c r="K423" s="26" t="s">
        <v>230</v>
      </c>
      <c r="L423" s="155" t="s">
        <v>254</v>
      </c>
      <c r="M423" s="26"/>
      <c r="N423" s="26"/>
      <c r="O423" s="26">
        <v>6.6</v>
      </c>
      <c r="P423" s="26">
        <v>7.6</v>
      </c>
      <c r="Q423" s="26"/>
      <c r="R423" s="26"/>
      <c r="V423" s="26"/>
      <c r="W423" s="26"/>
    </row>
    <row r="424" spans="1:23" x14ac:dyDescent="0.25">
      <c r="A424" s="26" t="s">
        <v>23</v>
      </c>
      <c r="B424" s="26" t="s">
        <v>27</v>
      </c>
      <c r="C424" s="26" t="s">
        <v>10</v>
      </c>
      <c r="D424" s="26">
        <v>90</v>
      </c>
      <c r="E424" s="26">
        <v>10</v>
      </c>
      <c r="F424" s="47" t="s">
        <v>4</v>
      </c>
      <c r="G424" s="26" t="s">
        <v>26</v>
      </c>
      <c r="H424" s="26">
        <v>40</v>
      </c>
      <c r="K424" s="26" t="s">
        <v>230</v>
      </c>
      <c r="L424" s="155" t="s">
        <v>255</v>
      </c>
      <c r="M424" s="26"/>
      <c r="N424" s="151">
        <v>1.4111710053859752</v>
      </c>
      <c r="O424" s="151"/>
      <c r="P424" s="151">
        <v>26.812249102333531</v>
      </c>
      <c r="Q424" s="151"/>
      <c r="R424" s="151">
        <v>0.23519516756432921</v>
      </c>
      <c r="S424" s="151">
        <v>0</v>
      </c>
      <c r="T424" s="151">
        <v>0</v>
      </c>
      <c r="U424" s="151"/>
      <c r="V424" s="151"/>
      <c r="W424" s="151">
        <v>1.4111710053859752</v>
      </c>
    </row>
    <row r="425" spans="1:23" x14ac:dyDescent="0.25">
      <c r="A425" s="26" t="s">
        <v>59</v>
      </c>
      <c r="B425" s="26" t="s">
        <v>60</v>
      </c>
      <c r="C425" s="26" t="s">
        <v>10</v>
      </c>
      <c r="D425" s="26">
        <v>90</v>
      </c>
      <c r="E425" s="26">
        <v>10</v>
      </c>
      <c r="F425" s="47" t="s">
        <v>4</v>
      </c>
      <c r="J425" s="26" t="s">
        <v>63</v>
      </c>
      <c r="K425" s="26" t="s">
        <v>230</v>
      </c>
      <c r="L425" s="155" t="s">
        <v>256</v>
      </c>
      <c r="M425" s="26"/>
      <c r="N425" s="26"/>
      <c r="O425" s="26"/>
      <c r="P425" s="26">
        <v>6.1</v>
      </c>
      <c r="Q425" s="26"/>
      <c r="R425" s="26"/>
      <c r="V425" s="26"/>
      <c r="W425" s="26"/>
    </row>
    <row r="426" spans="1:23" x14ac:dyDescent="0.25">
      <c r="A426" s="26" t="s">
        <v>61</v>
      </c>
      <c r="B426" s="26" t="s">
        <v>62</v>
      </c>
      <c r="C426" s="26" t="s">
        <v>10</v>
      </c>
      <c r="D426" s="26">
        <v>90</v>
      </c>
      <c r="E426" s="26">
        <v>10</v>
      </c>
      <c r="F426" s="47" t="s">
        <v>4</v>
      </c>
      <c r="J426" s="26" t="s">
        <v>64</v>
      </c>
      <c r="K426" s="26" t="s">
        <v>230</v>
      </c>
      <c r="L426" s="155" t="s">
        <v>257</v>
      </c>
      <c r="M426" s="26"/>
      <c r="N426" s="26"/>
      <c r="O426" s="26"/>
      <c r="P426" s="26">
        <v>6.31</v>
      </c>
      <c r="Q426" s="26"/>
      <c r="R426" s="26"/>
      <c r="V426" s="26"/>
      <c r="W426" s="26"/>
    </row>
    <row r="427" spans="1:23" x14ac:dyDescent="0.25">
      <c r="A427" s="26" t="s">
        <v>39</v>
      </c>
      <c r="B427" s="26" t="s">
        <v>66</v>
      </c>
      <c r="C427" s="26" t="s">
        <v>10</v>
      </c>
      <c r="D427" s="26">
        <v>90</v>
      </c>
      <c r="E427" s="26">
        <v>10</v>
      </c>
      <c r="F427" s="47" t="s">
        <v>4</v>
      </c>
      <c r="K427" s="26" t="s">
        <v>230</v>
      </c>
      <c r="L427" s="155" t="s">
        <v>258</v>
      </c>
      <c r="M427" s="26"/>
      <c r="N427" s="26">
        <v>5</v>
      </c>
      <c r="O427" s="26"/>
      <c r="P427" s="26">
        <v>7.6</v>
      </c>
      <c r="Q427" s="26"/>
      <c r="R427" s="26">
        <v>8</v>
      </c>
      <c r="V427" s="26"/>
      <c r="W427" s="26"/>
    </row>
    <row r="428" spans="1:23" x14ac:dyDescent="0.25">
      <c r="A428" s="26" t="s">
        <v>39</v>
      </c>
      <c r="B428" s="26" t="s">
        <v>66</v>
      </c>
      <c r="C428" s="26" t="s">
        <v>10</v>
      </c>
      <c r="D428" s="26">
        <v>90</v>
      </c>
      <c r="E428" s="26">
        <v>50</v>
      </c>
      <c r="F428" s="47" t="s">
        <v>4</v>
      </c>
      <c r="K428" s="26" t="s">
        <v>230</v>
      </c>
      <c r="L428" s="155" t="s">
        <v>259</v>
      </c>
      <c r="M428" s="26"/>
      <c r="N428" s="26"/>
      <c r="O428" s="26"/>
      <c r="P428" s="26"/>
      <c r="Q428" s="26"/>
      <c r="R428" s="26">
        <v>4.2</v>
      </c>
      <c r="S428" s="26">
        <v>4.0999999999999996</v>
      </c>
      <c r="V428" s="26"/>
      <c r="W428" s="26"/>
    </row>
    <row r="429" spans="1:23" x14ac:dyDescent="0.25">
      <c r="A429" s="26" t="s">
        <v>39</v>
      </c>
      <c r="B429" s="26" t="s">
        <v>66</v>
      </c>
      <c r="C429" s="26" t="s">
        <v>10</v>
      </c>
      <c r="D429" s="26">
        <v>90</v>
      </c>
      <c r="E429" s="26">
        <v>150</v>
      </c>
      <c r="F429" s="47" t="s">
        <v>4</v>
      </c>
      <c r="K429" s="26" t="s">
        <v>230</v>
      </c>
      <c r="L429" s="155" t="s">
        <v>260</v>
      </c>
      <c r="M429" s="26"/>
      <c r="N429" s="26"/>
      <c r="O429" s="26"/>
      <c r="P429" s="26">
        <v>0.84</v>
      </c>
      <c r="Q429" s="26"/>
      <c r="R429" s="26">
        <v>0.83</v>
      </c>
      <c r="S429" s="26">
        <v>0.91</v>
      </c>
      <c r="T429" s="26">
        <v>1.06</v>
      </c>
      <c r="V429" s="26"/>
      <c r="W429" s="26"/>
    </row>
    <row r="430" spans="1:23" x14ac:dyDescent="0.25">
      <c r="A430" s="26" t="s">
        <v>39</v>
      </c>
      <c r="B430" s="26" t="s">
        <v>65</v>
      </c>
      <c r="C430" s="26" t="s">
        <v>10</v>
      </c>
      <c r="D430" s="26">
        <v>90</v>
      </c>
      <c r="E430" s="26">
        <v>260</v>
      </c>
      <c r="F430" s="47" t="s">
        <v>4</v>
      </c>
      <c r="K430" s="26" t="s">
        <v>230</v>
      </c>
      <c r="L430" s="155" t="s">
        <v>261</v>
      </c>
      <c r="M430" s="26"/>
      <c r="N430" s="26"/>
      <c r="O430" s="26"/>
      <c r="P430" s="26"/>
      <c r="Q430" s="26"/>
      <c r="R430" s="26">
        <v>0.95</v>
      </c>
      <c r="S430" s="26">
        <v>0.84</v>
      </c>
      <c r="V430" s="26"/>
      <c r="W430" s="26"/>
    </row>
    <row r="431" spans="1:23" x14ac:dyDescent="0.25">
      <c r="A431" s="26" t="s">
        <v>39</v>
      </c>
      <c r="B431" s="26" t="s">
        <v>65</v>
      </c>
      <c r="C431" s="26" t="s">
        <v>10</v>
      </c>
      <c r="D431" s="26">
        <v>90</v>
      </c>
      <c r="E431" s="26">
        <v>1100</v>
      </c>
      <c r="F431" s="47" t="s">
        <v>4</v>
      </c>
      <c r="K431" s="26" t="s">
        <v>230</v>
      </c>
      <c r="L431" s="155" t="s">
        <v>262</v>
      </c>
      <c r="M431" s="26"/>
      <c r="N431" s="26"/>
      <c r="O431" s="26"/>
      <c r="P431" s="26">
        <v>0.2</v>
      </c>
      <c r="Q431" s="26"/>
      <c r="R431" s="26">
        <v>0.26</v>
      </c>
      <c r="S431" s="26">
        <v>0.23</v>
      </c>
      <c r="V431" s="26">
        <v>0.3</v>
      </c>
      <c r="W431" s="26"/>
    </row>
    <row r="432" spans="1:23" x14ac:dyDescent="0.25">
      <c r="A432" s="26" t="s">
        <v>39</v>
      </c>
      <c r="B432" s="26" t="s">
        <v>16</v>
      </c>
      <c r="C432" s="26" t="s">
        <v>10</v>
      </c>
      <c r="D432" s="26">
        <v>70</v>
      </c>
      <c r="E432" s="26">
        <v>1100</v>
      </c>
      <c r="F432" s="47" t="s">
        <v>4</v>
      </c>
      <c r="K432" s="26" t="s">
        <v>230</v>
      </c>
      <c r="L432" s="155" t="s">
        <v>263</v>
      </c>
      <c r="M432" s="26"/>
      <c r="N432" s="26"/>
      <c r="O432" s="26"/>
      <c r="P432" s="26">
        <v>0.24</v>
      </c>
      <c r="Q432" s="26"/>
      <c r="R432" s="26">
        <v>0.25</v>
      </c>
      <c r="S432" s="26">
        <v>0.23</v>
      </c>
      <c r="V432" s="26">
        <v>0.25</v>
      </c>
      <c r="W432" s="26"/>
    </row>
    <row r="433" spans="1:23" x14ac:dyDescent="0.25">
      <c r="A433" s="26" t="s">
        <v>39</v>
      </c>
      <c r="B433" s="26" t="s">
        <v>16</v>
      </c>
      <c r="C433" s="26" t="s">
        <v>10</v>
      </c>
      <c r="D433" s="26">
        <v>50</v>
      </c>
      <c r="E433" s="26">
        <v>1100</v>
      </c>
      <c r="F433" s="47" t="s">
        <v>4</v>
      </c>
      <c r="K433" s="26" t="s">
        <v>230</v>
      </c>
      <c r="L433" s="155" t="s">
        <v>264</v>
      </c>
      <c r="M433" s="26"/>
      <c r="N433" s="26"/>
      <c r="O433" s="26"/>
      <c r="P433" s="26">
        <v>0.11</v>
      </c>
      <c r="Q433" s="26"/>
      <c r="R433" s="26">
        <v>0.16</v>
      </c>
      <c r="S433" s="26">
        <v>0.17</v>
      </c>
      <c r="V433" s="26">
        <v>0.18</v>
      </c>
      <c r="W433" s="26"/>
    </row>
    <row r="434" spans="1:23" x14ac:dyDescent="0.25">
      <c r="A434" s="26" t="s">
        <v>23</v>
      </c>
      <c r="B434" s="26" t="s">
        <v>109</v>
      </c>
      <c r="C434" s="26" t="s">
        <v>10</v>
      </c>
      <c r="D434" s="26">
        <v>40</v>
      </c>
      <c r="E434" s="26">
        <v>260</v>
      </c>
      <c r="F434" s="47" t="s">
        <v>4</v>
      </c>
      <c r="K434" s="26" t="s">
        <v>230</v>
      </c>
      <c r="L434" s="155" t="s">
        <v>265</v>
      </c>
      <c r="M434" s="26"/>
      <c r="N434" s="26">
        <v>0.84</v>
      </c>
      <c r="O434" s="26"/>
      <c r="P434" s="26">
        <v>0.34</v>
      </c>
      <c r="Q434" s="26"/>
      <c r="R434" s="26">
        <v>0.06</v>
      </c>
      <c r="S434" s="26">
        <v>0.27</v>
      </c>
      <c r="V434" s="26">
        <v>0.38</v>
      </c>
      <c r="W434" s="26"/>
    </row>
    <row r="435" spans="1:23" x14ac:dyDescent="0.25">
      <c r="A435" s="26" t="s">
        <v>23</v>
      </c>
      <c r="B435" s="26" t="s">
        <v>109</v>
      </c>
      <c r="C435" s="26" t="s">
        <v>10</v>
      </c>
      <c r="D435" s="26">
        <v>70</v>
      </c>
      <c r="E435" s="26">
        <v>50</v>
      </c>
      <c r="F435" s="47" t="s">
        <v>4</v>
      </c>
      <c r="K435" s="26" t="s">
        <v>230</v>
      </c>
      <c r="L435" s="155" t="s">
        <v>266</v>
      </c>
      <c r="M435" s="26"/>
      <c r="N435" s="26">
        <v>0.75</v>
      </c>
      <c r="O435" s="26"/>
      <c r="P435" s="26">
        <v>2.1</v>
      </c>
      <c r="Q435" s="26"/>
      <c r="R435" s="26">
        <v>2.7</v>
      </c>
      <c r="S435" s="26">
        <v>4</v>
      </c>
      <c r="V435" s="26">
        <v>4.8</v>
      </c>
      <c r="W435" s="26"/>
    </row>
    <row r="436" spans="1:23" x14ac:dyDescent="0.25">
      <c r="A436" s="26" t="s">
        <v>23</v>
      </c>
      <c r="B436" s="26" t="s">
        <v>109</v>
      </c>
      <c r="C436" s="26" t="s">
        <v>10</v>
      </c>
      <c r="D436" s="26">
        <v>90</v>
      </c>
      <c r="E436" s="26">
        <v>260</v>
      </c>
      <c r="F436" s="47" t="s">
        <v>4</v>
      </c>
      <c r="K436" s="26" t="s">
        <v>230</v>
      </c>
      <c r="L436" s="155" t="s">
        <v>261</v>
      </c>
      <c r="M436" s="26"/>
      <c r="N436" s="26">
        <v>0.78</v>
      </c>
      <c r="O436" s="26"/>
      <c r="P436" s="26">
        <v>1.25</v>
      </c>
      <c r="Q436" s="26"/>
      <c r="R436" s="26">
        <v>0.95</v>
      </c>
      <c r="S436" s="26">
        <v>0.84</v>
      </c>
      <c r="V436" s="26"/>
      <c r="W436" s="26"/>
    </row>
    <row r="437" spans="1:23" x14ac:dyDescent="0.25">
      <c r="A437" s="26" t="s">
        <v>23</v>
      </c>
      <c r="B437" s="26" t="s">
        <v>109</v>
      </c>
      <c r="C437" s="26" t="s">
        <v>10</v>
      </c>
      <c r="D437" s="26">
        <v>90</v>
      </c>
      <c r="E437" s="26">
        <v>50</v>
      </c>
      <c r="F437" s="47" t="s">
        <v>4</v>
      </c>
      <c r="K437" s="26" t="s">
        <v>230</v>
      </c>
      <c r="L437" s="155" t="s">
        <v>259</v>
      </c>
      <c r="M437" s="26"/>
      <c r="N437" s="26">
        <v>1.45</v>
      </c>
      <c r="O437" s="26"/>
      <c r="P437" s="26">
        <v>2</v>
      </c>
      <c r="Q437" s="26"/>
      <c r="R437" s="26">
        <v>4.2</v>
      </c>
      <c r="S437" s="26">
        <v>4.0999999999999996</v>
      </c>
      <c r="V437" s="26"/>
      <c r="W437" s="26"/>
    </row>
    <row r="438" spans="1:23" x14ac:dyDescent="0.25">
      <c r="A438" s="26" t="s">
        <v>23</v>
      </c>
      <c r="B438" s="26" t="s">
        <v>109</v>
      </c>
      <c r="C438" s="26" t="s">
        <v>10</v>
      </c>
      <c r="D438" s="26">
        <v>90</v>
      </c>
      <c r="E438" s="26">
        <v>10</v>
      </c>
      <c r="F438" s="47" t="s">
        <v>4</v>
      </c>
      <c r="K438" s="26" t="s">
        <v>230</v>
      </c>
      <c r="L438" s="155" t="s">
        <v>258</v>
      </c>
      <c r="M438" s="26"/>
      <c r="N438" s="26">
        <v>5</v>
      </c>
      <c r="O438" s="26"/>
      <c r="P438" s="26">
        <v>7.6</v>
      </c>
      <c r="Q438" s="26"/>
      <c r="R438" s="26">
        <v>8</v>
      </c>
      <c r="V438" s="26"/>
      <c r="W438" s="26"/>
    </row>
    <row r="439" spans="1:23" x14ac:dyDescent="0.25">
      <c r="A439" s="26" t="s">
        <v>23</v>
      </c>
      <c r="B439" s="26" t="s">
        <v>109</v>
      </c>
      <c r="C439" s="26" t="s">
        <v>10</v>
      </c>
      <c r="D439" s="26">
        <v>110</v>
      </c>
      <c r="E439" s="26">
        <v>10</v>
      </c>
      <c r="F439" s="47" t="s">
        <v>4</v>
      </c>
      <c r="K439" s="26" t="s">
        <v>230</v>
      </c>
      <c r="L439" s="155" t="s">
        <v>267</v>
      </c>
      <c r="M439" s="26">
        <v>6.1</v>
      </c>
      <c r="N439" s="26">
        <v>7.5</v>
      </c>
      <c r="O439" s="26"/>
      <c r="P439" s="26">
        <v>11.5</v>
      </c>
      <c r="Q439" s="26"/>
      <c r="R439" s="26">
        <v>13.5</v>
      </c>
      <c r="S439" s="26">
        <v>13.5</v>
      </c>
      <c r="V439" s="26">
        <v>18</v>
      </c>
      <c r="W439" s="26"/>
    </row>
    <row r="440" spans="1:23" x14ac:dyDescent="0.25">
      <c r="A440" s="26" t="s">
        <v>23</v>
      </c>
      <c r="B440" s="26" t="s">
        <v>119</v>
      </c>
      <c r="C440" s="26" t="s">
        <v>9</v>
      </c>
      <c r="D440" s="26">
        <v>90</v>
      </c>
      <c r="E440" s="26">
        <v>10</v>
      </c>
      <c r="F440" s="47" t="s">
        <v>4</v>
      </c>
      <c r="I440" s="26" t="s">
        <v>102</v>
      </c>
      <c r="J440" s="26">
        <v>2000</v>
      </c>
      <c r="K440" s="26" t="s">
        <v>230</v>
      </c>
      <c r="L440" s="155" t="s">
        <v>268</v>
      </c>
      <c r="M440" s="26"/>
      <c r="N440" s="26"/>
      <c r="O440" s="26"/>
      <c r="P440" s="26"/>
      <c r="Q440" s="26"/>
      <c r="R440" s="26"/>
      <c r="V440" s="26"/>
      <c r="W440" s="26"/>
    </row>
    <row r="441" spans="1:23" x14ac:dyDescent="0.25">
      <c r="A441" s="26" t="s">
        <v>23</v>
      </c>
      <c r="B441" s="26" t="s">
        <v>120</v>
      </c>
      <c r="C441" s="26" t="s">
        <v>9</v>
      </c>
      <c r="D441" s="26">
        <v>90</v>
      </c>
      <c r="E441" s="26">
        <v>10</v>
      </c>
      <c r="F441" s="47" t="s">
        <v>121</v>
      </c>
      <c r="I441" s="26" t="s">
        <v>102</v>
      </c>
      <c r="J441" s="26">
        <v>133</v>
      </c>
      <c r="K441" s="26" t="s">
        <v>230</v>
      </c>
      <c r="L441" s="155" t="s">
        <v>269</v>
      </c>
      <c r="M441" s="26"/>
      <c r="N441" s="26"/>
      <c r="O441" s="26"/>
      <c r="P441" s="26"/>
      <c r="Q441" s="26"/>
      <c r="R441" s="26"/>
      <c r="V441" s="26"/>
      <c r="W441" s="26"/>
    </row>
    <row r="442" spans="1:23" x14ac:dyDescent="0.25">
      <c r="A442" s="26" t="s">
        <v>39</v>
      </c>
      <c r="B442" s="26" t="s">
        <v>101</v>
      </c>
      <c r="C442" s="26" t="s">
        <v>9</v>
      </c>
      <c r="D442" s="26">
        <v>90</v>
      </c>
      <c r="E442" s="26">
        <v>10</v>
      </c>
      <c r="F442" s="47" t="s">
        <v>4</v>
      </c>
      <c r="G442" s="26" t="s">
        <v>25</v>
      </c>
      <c r="H442" s="26">
        <v>33</v>
      </c>
      <c r="I442" s="26" t="s">
        <v>102</v>
      </c>
      <c r="J442" s="26">
        <v>133</v>
      </c>
      <c r="K442" s="26" t="s">
        <v>230</v>
      </c>
      <c r="L442" s="155" t="s">
        <v>270</v>
      </c>
      <c r="M442" s="26"/>
      <c r="N442" s="151">
        <v>3.1293467667309205</v>
      </c>
      <c r="O442" s="151"/>
      <c r="P442" s="151">
        <v>4.4095340803935699</v>
      </c>
      <c r="Q442" s="151"/>
      <c r="R442" s="151">
        <v>12.801873136626494</v>
      </c>
      <c r="S442" s="151">
        <v>9.2457972653413556</v>
      </c>
      <c r="T442" s="151"/>
      <c r="U442" s="151"/>
      <c r="V442" s="151"/>
      <c r="W442" s="26"/>
    </row>
    <row r="443" spans="1:23" x14ac:dyDescent="0.25">
      <c r="A443" s="26" t="s">
        <v>39</v>
      </c>
      <c r="B443" s="26" t="s">
        <v>101</v>
      </c>
      <c r="C443" s="26" t="s">
        <v>9</v>
      </c>
      <c r="D443" s="26">
        <v>90</v>
      </c>
      <c r="E443" s="26">
        <v>1100</v>
      </c>
      <c r="F443" s="47" t="s">
        <v>4</v>
      </c>
      <c r="G443" s="26" t="s">
        <v>25</v>
      </c>
      <c r="H443" s="26">
        <v>33</v>
      </c>
      <c r="I443" s="26" t="s">
        <v>102</v>
      </c>
      <c r="J443" s="26">
        <v>133</v>
      </c>
      <c r="K443" s="26" t="s">
        <v>230</v>
      </c>
      <c r="L443" s="155" t="s">
        <v>271</v>
      </c>
      <c r="M443" s="26"/>
      <c r="N443" s="151"/>
      <c r="O443" s="151"/>
      <c r="P443" s="151"/>
      <c r="Q443" s="151"/>
      <c r="R443" s="151">
        <v>0.20689895978386252</v>
      </c>
      <c r="S443" s="151">
        <v>0.18103658981087972</v>
      </c>
      <c r="T443" s="151"/>
      <c r="U443" s="151"/>
      <c r="V443" s="151">
        <v>0.18103658981087972</v>
      </c>
      <c r="W443" s="26"/>
    </row>
    <row r="444" spans="1:23" x14ac:dyDescent="0.25">
      <c r="A444" s="26" t="s">
        <v>23</v>
      </c>
      <c r="B444" s="26" t="s">
        <v>231</v>
      </c>
      <c r="C444" s="26" t="s">
        <v>9</v>
      </c>
      <c r="D444" s="26">
        <v>90</v>
      </c>
      <c r="E444" s="26">
        <v>10</v>
      </c>
      <c r="F444" s="47" t="s">
        <v>4</v>
      </c>
      <c r="G444" s="26" t="s">
        <v>25</v>
      </c>
      <c r="H444" s="26">
        <v>40</v>
      </c>
      <c r="K444" s="26" t="s">
        <v>230</v>
      </c>
      <c r="L444" s="155" t="s">
        <v>272</v>
      </c>
      <c r="M444" s="26"/>
      <c r="N444" s="151">
        <v>2.3707172475234248</v>
      </c>
      <c r="O444" s="151"/>
      <c r="P444" s="151">
        <v>3.7931475960374796</v>
      </c>
      <c r="Q444" s="151"/>
      <c r="R444" s="151">
        <v>13.276016586131178</v>
      </c>
      <c r="S444" s="151">
        <v>22.284742126720193</v>
      </c>
      <c r="T444" s="151"/>
      <c r="U444" s="151"/>
      <c r="V444" s="151"/>
      <c r="W444" s="26"/>
    </row>
    <row r="445" spans="1:23" x14ac:dyDescent="0.25">
      <c r="A445" s="26" t="s">
        <v>56</v>
      </c>
      <c r="B445" s="26" t="s">
        <v>57</v>
      </c>
      <c r="C445" s="26" t="s">
        <v>9</v>
      </c>
      <c r="D445" s="26">
        <v>90</v>
      </c>
      <c r="E445" s="26">
        <v>10</v>
      </c>
      <c r="F445" s="47" t="s">
        <v>4</v>
      </c>
      <c r="K445" s="26" t="s">
        <v>230</v>
      </c>
      <c r="L445" s="155" t="s">
        <v>273</v>
      </c>
      <c r="M445" s="26">
        <v>3.6</v>
      </c>
      <c r="N445" s="26">
        <v>4.3</v>
      </c>
      <c r="O445" s="26">
        <v>7.3</v>
      </c>
      <c r="P445" s="26">
        <v>8.8000000000000007</v>
      </c>
      <c r="Q445" s="26"/>
      <c r="R445" s="26">
        <v>10</v>
      </c>
      <c r="S445" s="26">
        <v>14</v>
      </c>
      <c r="V445" s="26">
        <v>21</v>
      </c>
      <c r="W445" s="26"/>
    </row>
    <row r="446" spans="1:23" x14ac:dyDescent="0.25">
      <c r="A446" s="26" t="s">
        <v>54</v>
      </c>
      <c r="B446" s="26" t="s">
        <v>55</v>
      </c>
      <c r="C446" s="26" t="s">
        <v>9</v>
      </c>
      <c r="D446" s="26">
        <v>90</v>
      </c>
      <c r="E446" s="26">
        <v>10</v>
      </c>
      <c r="F446" s="47" t="s">
        <v>58</v>
      </c>
      <c r="K446" s="26" t="s">
        <v>230</v>
      </c>
      <c r="L446" s="155" t="s">
        <v>274</v>
      </c>
      <c r="M446" s="26">
        <v>0</v>
      </c>
      <c r="N446" s="26">
        <v>1</v>
      </c>
      <c r="O446" s="26">
        <v>4.5999999999999996</v>
      </c>
      <c r="P446" s="26">
        <v>6.8</v>
      </c>
      <c r="Q446" s="26"/>
      <c r="R446" s="26">
        <v>9.8000000000000007</v>
      </c>
      <c r="S446" s="26">
        <v>14.4</v>
      </c>
      <c r="V446" s="26"/>
      <c r="W446" s="26"/>
    </row>
    <row r="447" spans="1:23" x14ac:dyDescent="0.25">
      <c r="A447" s="26" t="s">
        <v>39</v>
      </c>
      <c r="B447" s="26" t="s">
        <v>15</v>
      </c>
      <c r="C447" s="26" t="s">
        <v>9</v>
      </c>
      <c r="D447" s="26">
        <v>90</v>
      </c>
      <c r="E447" s="26">
        <v>1100</v>
      </c>
      <c r="F447" s="47" t="s">
        <v>4</v>
      </c>
      <c r="K447" s="26" t="s">
        <v>230</v>
      </c>
      <c r="L447" s="155" t="s">
        <v>275</v>
      </c>
      <c r="M447" s="26"/>
      <c r="N447" s="26"/>
      <c r="O447" s="26"/>
      <c r="P447" s="26"/>
      <c r="Q447" s="26"/>
      <c r="R447" s="26">
        <v>0.34</v>
      </c>
      <c r="S447" s="26">
        <v>0.42</v>
      </c>
      <c r="V447" s="26">
        <v>0.36</v>
      </c>
      <c r="W447" s="26"/>
    </row>
    <row r="448" spans="1:23" x14ac:dyDescent="0.25">
      <c r="A448" s="26" t="s">
        <v>39</v>
      </c>
      <c r="B448" s="26" t="s">
        <v>15</v>
      </c>
      <c r="C448" s="26" t="s">
        <v>9</v>
      </c>
      <c r="D448" s="26">
        <v>90</v>
      </c>
      <c r="E448" s="26">
        <v>4000</v>
      </c>
      <c r="F448" s="47" t="s">
        <v>4</v>
      </c>
      <c r="K448" s="26" t="s">
        <v>230</v>
      </c>
      <c r="L448" s="155" t="s">
        <v>276</v>
      </c>
      <c r="M448" s="26"/>
      <c r="N448" s="26"/>
      <c r="O448" s="26"/>
      <c r="P448" s="26"/>
      <c r="Q448" s="26"/>
      <c r="R448" s="26">
        <v>0.11</v>
      </c>
      <c r="V448" s="26"/>
      <c r="W448" s="26"/>
    </row>
    <row r="449" spans="1:23" x14ac:dyDescent="0.25">
      <c r="A449" s="26" t="s">
        <v>23</v>
      </c>
      <c r="B449" s="26" t="s">
        <v>27</v>
      </c>
      <c r="C449" s="26" t="s">
        <v>2</v>
      </c>
      <c r="D449" s="26">
        <v>90</v>
      </c>
      <c r="E449" s="26">
        <v>10</v>
      </c>
      <c r="F449" s="47" t="s">
        <v>4</v>
      </c>
      <c r="G449" s="26" t="s">
        <v>25</v>
      </c>
      <c r="H449" s="26">
        <v>40</v>
      </c>
      <c r="K449" s="26" t="s">
        <v>230</v>
      </c>
      <c r="L449" s="155" t="s">
        <v>277</v>
      </c>
      <c r="M449" s="26"/>
      <c r="N449" s="151">
        <v>0.47039033512865841</v>
      </c>
      <c r="O449" s="26"/>
      <c r="P449" s="151">
        <v>11.054172875523474</v>
      </c>
      <c r="Q449" s="26"/>
      <c r="R449" s="151">
        <v>28.693810442848164</v>
      </c>
      <c r="S449" s="151">
        <v>27.988224940155177</v>
      </c>
      <c r="V449" s="26"/>
      <c r="W449" s="26"/>
    </row>
    <row r="450" spans="1:23" x14ac:dyDescent="0.25">
      <c r="A450" s="26" t="s">
        <v>17</v>
      </c>
      <c r="B450" s="26" t="s">
        <v>18</v>
      </c>
      <c r="C450" s="26" t="s">
        <v>2</v>
      </c>
      <c r="D450" s="26">
        <v>90</v>
      </c>
      <c r="E450" s="26">
        <v>1200</v>
      </c>
      <c r="F450" s="47" t="s">
        <v>4</v>
      </c>
      <c r="K450" s="26" t="s">
        <v>230</v>
      </c>
      <c r="L450" s="155" t="s">
        <v>278</v>
      </c>
      <c r="M450" s="26"/>
      <c r="N450" s="26"/>
      <c r="O450" s="26"/>
      <c r="P450" s="153">
        <v>0.34859154929577463</v>
      </c>
      <c r="Q450" s="153"/>
      <c r="R450" s="153">
        <v>0.37629107981220655</v>
      </c>
      <c r="V450" s="153">
        <v>0.40541210224308816</v>
      </c>
      <c r="W450" s="153">
        <v>0.34297078768909756</v>
      </c>
    </row>
    <row r="451" spans="1:23" x14ac:dyDescent="0.25">
      <c r="A451" s="26" t="s">
        <v>17</v>
      </c>
      <c r="B451" s="26" t="s">
        <v>19</v>
      </c>
      <c r="C451" s="26" t="s">
        <v>2</v>
      </c>
      <c r="D451" s="26">
        <v>90</v>
      </c>
      <c r="E451" s="26">
        <v>1200</v>
      </c>
      <c r="F451" s="47" t="s">
        <v>4</v>
      </c>
      <c r="K451" s="26" t="s">
        <v>230</v>
      </c>
      <c r="L451" s="155" t="s">
        <v>278</v>
      </c>
      <c r="M451" s="26"/>
      <c r="N451" s="26"/>
      <c r="O451" s="26"/>
      <c r="P451" s="153">
        <v>0.34154929577464788</v>
      </c>
      <c r="Q451" s="153"/>
      <c r="R451" s="153">
        <v>0.36963354199269688</v>
      </c>
      <c r="V451" s="153">
        <v>0.39761997913406361</v>
      </c>
      <c r="W451" s="153">
        <v>0.335178664580073</v>
      </c>
    </row>
    <row r="452" spans="1:23" x14ac:dyDescent="0.25">
      <c r="A452" s="26" t="s">
        <v>17</v>
      </c>
      <c r="B452" s="26" t="s">
        <v>20</v>
      </c>
      <c r="C452" s="26" t="s">
        <v>2</v>
      </c>
      <c r="D452" s="26">
        <v>90</v>
      </c>
      <c r="E452" s="26">
        <v>1200</v>
      </c>
      <c r="F452" s="47" t="s">
        <v>4</v>
      </c>
      <c r="K452" s="26" t="s">
        <v>230</v>
      </c>
      <c r="L452" s="155" t="s">
        <v>278</v>
      </c>
      <c r="M452" s="154"/>
      <c r="N452" s="154"/>
      <c r="O452" s="154"/>
      <c r="P452" s="153">
        <v>0.34350547730829423</v>
      </c>
      <c r="Q452" s="153"/>
      <c r="R452" s="153">
        <v>0.37659102764736574</v>
      </c>
      <c r="V452" s="153">
        <v>0.40155190401669277</v>
      </c>
      <c r="W452" s="153">
        <v>0.34059728742827333</v>
      </c>
    </row>
    <row r="453" spans="1:23" x14ac:dyDescent="0.25">
      <c r="A453" s="26" t="s">
        <v>17</v>
      </c>
      <c r="B453" s="26" t="s">
        <v>21</v>
      </c>
      <c r="C453" s="26" t="s">
        <v>2</v>
      </c>
      <c r="D453" s="26">
        <v>90</v>
      </c>
      <c r="E453" s="26">
        <v>1200</v>
      </c>
      <c r="F453" s="47" t="s">
        <v>4</v>
      </c>
      <c r="K453" s="26" t="s">
        <v>230</v>
      </c>
      <c r="L453" s="155" t="s">
        <v>278</v>
      </c>
      <c r="M453" s="26"/>
      <c r="N453" s="26"/>
      <c r="O453" s="26"/>
      <c r="P453" s="153">
        <v>0.33763693270735523</v>
      </c>
      <c r="Q453" s="153"/>
      <c r="R453" s="153">
        <v>0.36418231611893587</v>
      </c>
      <c r="V453" s="153">
        <v>0.39746348461137193</v>
      </c>
      <c r="W453" s="153">
        <v>0.33948226395409498</v>
      </c>
    </row>
    <row r="454" spans="1:23" x14ac:dyDescent="0.25">
      <c r="A454" s="26" t="s">
        <v>17</v>
      </c>
      <c r="B454" s="26" t="s">
        <v>22</v>
      </c>
      <c r="C454" s="26" t="s">
        <v>2</v>
      </c>
      <c r="D454" s="26">
        <v>90</v>
      </c>
      <c r="E454" s="26">
        <v>1200</v>
      </c>
      <c r="F454" s="47" t="s">
        <v>4</v>
      </c>
      <c r="K454" s="26" t="s">
        <v>230</v>
      </c>
      <c r="L454" s="155" t="s">
        <v>278</v>
      </c>
      <c r="M454" s="26"/>
      <c r="N454" s="26"/>
      <c r="O454" s="26"/>
      <c r="P454" s="153">
        <v>0.33802816901408456</v>
      </c>
      <c r="Q454" s="153"/>
      <c r="R454" s="153">
        <v>0.36457355242566514</v>
      </c>
      <c r="V454" s="153">
        <v>0.39369457485654674</v>
      </c>
      <c r="W454" s="153">
        <v>0.33311163275952016</v>
      </c>
    </row>
    <row r="455" spans="1:23" x14ac:dyDescent="0.25">
      <c r="A455" s="26" t="s">
        <v>23</v>
      </c>
      <c r="B455" s="26" t="s">
        <v>231</v>
      </c>
      <c r="C455" s="26" t="s">
        <v>2</v>
      </c>
      <c r="D455" s="26">
        <v>90</v>
      </c>
      <c r="E455" s="26">
        <v>10</v>
      </c>
      <c r="F455" s="47" t="s">
        <v>40</v>
      </c>
      <c r="G455" s="26" t="s">
        <v>25</v>
      </c>
      <c r="H455" s="26">
        <v>40</v>
      </c>
      <c r="K455" s="26" t="s">
        <v>230</v>
      </c>
      <c r="L455" s="155" t="s">
        <v>279</v>
      </c>
      <c r="M455" s="26"/>
      <c r="N455" s="151">
        <v>2.5871468432076212</v>
      </c>
      <c r="O455" s="26"/>
      <c r="P455" s="151">
        <v>7.0558550269298763</v>
      </c>
      <c r="Q455" s="26"/>
      <c r="R455" s="151">
        <v>12.700539048473777</v>
      </c>
      <c r="S455" s="151">
        <v>14.81729555655274</v>
      </c>
      <c r="V455" s="26"/>
      <c r="W455" s="26"/>
    </row>
    <row r="456" spans="1:23" x14ac:dyDescent="0.25">
      <c r="A456" s="26" t="s">
        <v>23</v>
      </c>
      <c r="B456" s="26" t="s">
        <v>231</v>
      </c>
      <c r="C456" s="26" t="s">
        <v>2</v>
      </c>
      <c r="D456" s="26">
        <v>90</v>
      </c>
      <c r="E456" s="26">
        <v>10</v>
      </c>
      <c r="F456" s="47" t="s">
        <v>40</v>
      </c>
      <c r="G456" s="26" t="s">
        <v>25</v>
      </c>
      <c r="H456" s="26">
        <v>4</v>
      </c>
      <c r="K456" s="26" t="s">
        <v>230</v>
      </c>
      <c r="L456" s="155" t="s">
        <v>280</v>
      </c>
      <c r="M456" s="26"/>
      <c r="N456" s="151">
        <v>5.6446840215439007</v>
      </c>
      <c r="O456" s="152"/>
      <c r="P456" s="151">
        <v>9.4078067025731684</v>
      </c>
      <c r="Q456" s="152"/>
      <c r="R456" s="151">
        <v>12.935734216038107</v>
      </c>
      <c r="S456" s="151">
        <v>11.99495354578079</v>
      </c>
      <c r="T456" s="152"/>
      <c r="U456" s="152"/>
      <c r="V456" s="152"/>
      <c r="W456" s="26"/>
    </row>
    <row r="457" spans="1:23" x14ac:dyDescent="0.25">
      <c r="A457" s="26" t="s">
        <v>23</v>
      </c>
      <c r="B457" s="26" t="s">
        <v>231</v>
      </c>
      <c r="C457" s="26" t="s">
        <v>2</v>
      </c>
      <c r="D457" s="26">
        <v>90</v>
      </c>
      <c r="E457" s="26">
        <v>10</v>
      </c>
      <c r="F457" s="47" t="s">
        <v>40</v>
      </c>
      <c r="G457" s="26" t="s">
        <v>26</v>
      </c>
      <c r="H457" s="26">
        <v>40</v>
      </c>
      <c r="K457" s="26" t="s">
        <v>230</v>
      </c>
      <c r="L457" s="155" t="s">
        <v>281</v>
      </c>
      <c r="M457" s="26"/>
      <c r="N457" s="151">
        <v>0.47039033512865841</v>
      </c>
      <c r="O457" s="26"/>
      <c r="P457" s="151">
        <v>0.47039033512865841</v>
      </c>
      <c r="Q457" s="26"/>
      <c r="R457" s="151">
        <v>1.8815613405146336</v>
      </c>
      <c r="S457" s="151">
        <v>1.8815613405146336</v>
      </c>
      <c r="V457" s="26"/>
      <c r="W457" s="26"/>
    </row>
    <row r="458" spans="1:23" x14ac:dyDescent="0.25">
      <c r="A458" s="26" t="s">
        <v>23</v>
      </c>
      <c r="B458" s="26" t="s">
        <v>231</v>
      </c>
      <c r="C458" s="26" t="s">
        <v>2</v>
      </c>
      <c r="D458" s="26">
        <v>90</v>
      </c>
      <c r="E458" s="26">
        <v>10</v>
      </c>
      <c r="F458" s="47" t="s">
        <v>40</v>
      </c>
      <c r="G458" s="26" t="s">
        <v>26</v>
      </c>
      <c r="H458" s="26">
        <v>4</v>
      </c>
      <c r="K458" s="26" t="s">
        <v>230</v>
      </c>
      <c r="L458" s="155" t="s">
        <v>282</v>
      </c>
      <c r="M458" s="26"/>
      <c r="N458" s="151">
        <v>0.94078067025731682</v>
      </c>
      <c r="O458" s="26"/>
      <c r="P458" s="151">
        <v>1.6463661729503045</v>
      </c>
      <c r="Q458" s="26"/>
      <c r="R458" s="151">
        <v>5.1742936864152425</v>
      </c>
      <c r="S458" s="151">
        <v>6.5854646918012181</v>
      </c>
      <c r="V458" s="26"/>
      <c r="W458" s="26"/>
    </row>
    <row r="459" spans="1:23" x14ac:dyDescent="0.25">
      <c r="A459" s="26" t="s">
        <v>39</v>
      </c>
      <c r="B459" s="26" t="s">
        <v>106</v>
      </c>
      <c r="C459" s="26" t="s">
        <v>73</v>
      </c>
      <c r="D459" s="26">
        <v>110</v>
      </c>
      <c r="E459" s="26">
        <v>10</v>
      </c>
      <c r="F459" s="47" t="s">
        <v>4</v>
      </c>
      <c r="J459" s="26" t="s">
        <v>64</v>
      </c>
      <c r="K459" s="26" t="s">
        <v>230</v>
      </c>
      <c r="L459" s="155" t="s">
        <v>283</v>
      </c>
      <c r="M459" s="26"/>
      <c r="N459" s="26">
        <v>18.5</v>
      </c>
      <c r="O459" s="26"/>
      <c r="P459" s="26">
        <v>22.25</v>
      </c>
      <c r="Q459" s="26"/>
      <c r="R459" s="26"/>
      <c r="V459" s="26"/>
      <c r="W459" s="26"/>
    </row>
    <row r="460" spans="1:23" x14ac:dyDescent="0.25">
      <c r="A460" s="26" t="s">
        <v>39</v>
      </c>
      <c r="B460" s="26" t="s">
        <v>106</v>
      </c>
      <c r="C460" s="26" t="s">
        <v>73</v>
      </c>
      <c r="D460" s="26">
        <v>110</v>
      </c>
      <c r="E460" s="26">
        <v>10</v>
      </c>
      <c r="F460" s="47" t="s">
        <v>4</v>
      </c>
      <c r="J460" s="26" t="s">
        <v>104</v>
      </c>
      <c r="K460" s="26" t="s">
        <v>230</v>
      </c>
      <c r="L460" s="155" t="s">
        <v>284</v>
      </c>
      <c r="M460" s="26"/>
      <c r="N460" s="26">
        <v>15.82</v>
      </c>
      <c r="O460" s="26"/>
      <c r="P460" s="26">
        <v>19.899999999999999</v>
      </c>
      <c r="Q460" s="26"/>
      <c r="R460" s="26"/>
      <c r="V460" s="26"/>
      <c r="W460" s="26"/>
    </row>
    <row r="461" spans="1:23" x14ac:dyDescent="0.25">
      <c r="A461" s="26" t="s">
        <v>39</v>
      </c>
      <c r="B461" s="26" t="s">
        <v>105</v>
      </c>
      <c r="C461" s="26" t="s">
        <v>73</v>
      </c>
      <c r="D461" s="26">
        <v>90</v>
      </c>
      <c r="E461" s="26">
        <v>10</v>
      </c>
      <c r="F461" s="47" t="s">
        <v>4</v>
      </c>
      <c r="J461" s="26" t="s">
        <v>64</v>
      </c>
      <c r="K461" s="26" t="s">
        <v>230</v>
      </c>
      <c r="L461" s="155" t="s">
        <v>285</v>
      </c>
      <c r="M461" s="26"/>
      <c r="N461" s="26">
        <v>6.6</v>
      </c>
      <c r="O461" s="26"/>
      <c r="P461" s="26">
        <v>16.100000000000001</v>
      </c>
      <c r="Q461" s="26"/>
      <c r="R461" s="26">
        <v>26.45</v>
      </c>
      <c r="S461" s="26">
        <v>25.9</v>
      </c>
      <c r="V461" s="26"/>
      <c r="W461" s="26"/>
    </row>
    <row r="462" spans="1:23" x14ac:dyDescent="0.25">
      <c r="A462" s="26" t="s">
        <v>39</v>
      </c>
      <c r="B462" s="26" t="s">
        <v>105</v>
      </c>
      <c r="C462" s="26" t="s">
        <v>73</v>
      </c>
      <c r="D462" s="26">
        <v>90</v>
      </c>
      <c r="E462" s="26">
        <v>10</v>
      </c>
      <c r="F462" s="47" t="s">
        <v>4</v>
      </c>
      <c r="J462" s="26" t="s">
        <v>104</v>
      </c>
      <c r="K462" s="26" t="s">
        <v>230</v>
      </c>
      <c r="L462" s="155" t="s">
        <v>286</v>
      </c>
      <c r="M462" s="26"/>
      <c r="N462" s="26">
        <v>4.9249999999999998</v>
      </c>
      <c r="O462" s="26"/>
      <c r="P462" s="26">
        <v>16.135000000000002</v>
      </c>
      <c r="Q462" s="26"/>
      <c r="R462" s="26">
        <v>21.9</v>
      </c>
      <c r="V462" s="26"/>
      <c r="W462" s="26"/>
    </row>
    <row r="463" spans="1:23" x14ac:dyDescent="0.25">
      <c r="A463" s="26" t="s">
        <v>39</v>
      </c>
      <c r="B463" s="26" t="s">
        <v>103</v>
      </c>
      <c r="C463" s="26" t="s">
        <v>73</v>
      </c>
      <c r="D463" s="26">
        <v>70</v>
      </c>
      <c r="E463" s="26">
        <v>10</v>
      </c>
      <c r="F463" s="47" t="s">
        <v>4</v>
      </c>
      <c r="J463" s="26" t="s">
        <v>64</v>
      </c>
      <c r="K463" s="26" t="s">
        <v>230</v>
      </c>
      <c r="L463" s="155" t="s">
        <v>287</v>
      </c>
      <c r="M463" s="26"/>
      <c r="N463" s="26"/>
      <c r="O463" s="26"/>
      <c r="P463" s="26">
        <v>4.915</v>
      </c>
      <c r="Q463" s="26"/>
      <c r="R463" s="26">
        <v>2.0099999999999998</v>
      </c>
      <c r="V463" s="26"/>
      <c r="W463" s="26"/>
    </row>
    <row r="464" spans="1:23" x14ac:dyDescent="0.25">
      <c r="A464" s="26" t="s">
        <v>39</v>
      </c>
      <c r="B464" s="26" t="s">
        <v>103</v>
      </c>
      <c r="C464" s="26" t="s">
        <v>73</v>
      </c>
      <c r="D464" s="26">
        <v>70</v>
      </c>
      <c r="E464" s="26">
        <v>10</v>
      </c>
      <c r="F464" s="47" t="s">
        <v>4</v>
      </c>
      <c r="J464" s="26" t="s">
        <v>104</v>
      </c>
      <c r="K464" s="26" t="s">
        <v>230</v>
      </c>
      <c r="L464" s="155" t="s">
        <v>288</v>
      </c>
      <c r="M464" s="26"/>
      <c r="N464" s="26"/>
      <c r="O464" s="26"/>
      <c r="P464" s="26">
        <v>5.2549999999999999</v>
      </c>
      <c r="Q464" s="26"/>
      <c r="R464" s="26"/>
      <c r="V464" s="26"/>
      <c r="W464" s="26"/>
    </row>
    <row r="465" spans="1:23" x14ac:dyDescent="0.25">
      <c r="A465" s="26" t="s">
        <v>39</v>
      </c>
      <c r="B465" s="26" t="s">
        <v>108</v>
      </c>
      <c r="C465" s="26" t="s">
        <v>73</v>
      </c>
      <c r="D465" s="26">
        <v>110</v>
      </c>
      <c r="E465" s="26">
        <v>1320</v>
      </c>
      <c r="F465" s="47" t="s">
        <v>4</v>
      </c>
      <c r="K465" s="26" t="s">
        <v>230</v>
      </c>
      <c r="L465" s="155" t="s">
        <v>289</v>
      </c>
      <c r="M465" s="26"/>
      <c r="N465" s="26">
        <v>0.54500000000000004</v>
      </c>
      <c r="O465" s="26"/>
      <c r="P465" s="26">
        <v>0.48499999999999999</v>
      </c>
      <c r="Q465" s="26"/>
      <c r="R465" s="26"/>
      <c r="V465" s="26"/>
      <c r="W465" s="26"/>
    </row>
    <row r="466" spans="1:23" x14ac:dyDescent="0.25">
      <c r="A466" s="26" t="s">
        <v>39</v>
      </c>
      <c r="B466" s="26" t="s">
        <v>107</v>
      </c>
      <c r="C466" s="26" t="s">
        <v>73</v>
      </c>
      <c r="D466" s="26">
        <v>90</v>
      </c>
      <c r="E466" s="26">
        <v>1320</v>
      </c>
      <c r="F466" s="47" t="s">
        <v>4</v>
      </c>
      <c r="J466" s="26" t="s">
        <v>64</v>
      </c>
      <c r="K466" s="26" t="s">
        <v>230</v>
      </c>
      <c r="L466" s="155" t="s">
        <v>290</v>
      </c>
      <c r="M466" s="26"/>
      <c r="N466" s="26">
        <v>0.37</v>
      </c>
      <c r="O466" s="26"/>
      <c r="P466" s="26">
        <v>0.37</v>
      </c>
      <c r="Q466" s="26"/>
      <c r="R466" s="26">
        <v>0.38</v>
      </c>
      <c r="S466" s="26">
        <v>0.37</v>
      </c>
      <c r="V466" s="26"/>
      <c r="W466" s="26"/>
    </row>
    <row r="467" spans="1:23" x14ac:dyDescent="0.25">
      <c r="A467" s="26" t="s">
        <v>39</v>
      </c>
      <c r="B467" s="26" t="s">
        <v>107</v>
      </c>
      <c r="C467" s="26" t="s">
        <v>73</v>
      </c>
      <c r="D467" s="26">
        <v>90</v>
      </c>
      <c r="E467" s="26">
        <v>1320</v>
      </c>
      <c r="F467" s="47" t="s">
        <v>4</v>
      </c>
      <c r="J467" s="26" t="s">
        <v>104</v>
      </c>
      <c r="K467" s="26" t="s">
        <v>230</v>
      </c>
      <c r="L467" s="155" t="s">
        <v>291</v>
      </c>
      <c r="M467" s="26"/>
      <c r="N467" s="26">
        <v>0.45</v>
      </c>
      <c r="O467" s="26"/>
      <c r="P467" s="26">
        <v>0.5</v>
      </c>
      <c r="Q467" s="26">
        <v>0.435</v>
      </c>
      <c r="R467" s="26">
        <v>0.45</v>
      </c>
      <c r="V467" s="26"/>
      <c r="W467" s="26"/>
    </row>
    <row r="468" spans="1:23" x14ac:dyDescent="0.25">
      <c r="A468" s="26" t="s">
        <v>39</v>
      </c>
      <c r="B468" s="26" t="s">
        <v>106</v>
      </c>
      <c r="C468" s="26" t="s">
        <v>73</v>
      </c>
      <c r="D468" s="26">
        <v>70</v>
      </c>
      <c r="E468" s="26">
        <v>1320</v>
      </c>
      <c r="F468" s="47" t="s">
        <v>4</v>
      </c>
      <c r="K468" s="26" t="s">
        <v>230</v>
      </c>
      <c r="L468" s="155" t="s">
        <v>292</v>
      </c>
      <c r="M468" s="26"/>
      <c r="N468" s="26"/>
      <c r="O468" s="26"/>
      <c r="P468" s="26">
        <v>0.375</v>
      </c>
      <c r="Q468" s="26"/>
      <c r="R468" s="26">
        <v>0.20499999999999999</v>
      </c>
      <c r="V468" s="26"/>
      <c r="W468" s="26"/>
    </row>
    <row r="469" spans="1:23" x14ac:dyDescent="0.25">
      <c r="A469" s="26" t="s">
        <v>17</v>
      </c>
      <c r="B469" s="26" t="s">
        <v>124</v>
      </c>
      <c r="C469" s="26" t="s">
        <v>73</v>
      </c>
      <c r="D469" s="26">
        <v>90</v>
      </c>
      <c r="E469" s="26">
        <v>1200</v>
      </c>
      <c r="F469" s="47" t="s">
        <v>4</v>
      </c>
      <c r="K469" s="26" t="s">
        <v>230</v>
      </c>
      <c r="L469" s="155" t="s">
        <v>293</v>
      </c>
      <c r="M469" s="26"/>
      <c r="N469" s="26"/>
      <c r="O469" s="26"/>
      <c r="P469" s="151">
        <v>0.61342592592592593</v>
      </c>
      <c r="Q469" s="26"/>
      <c r="R469" s="151">
        <v>0.53960495742300307</v>
      </c>
      <c r="V469" s="151">
        <v>0.60555086474857045</v>
      </c>
      <c r="W469" s="151">
        <v>0.49445452516104654</v>
      </c>
    </row>
    <row r="470" spans="1:23" x14ac:dyDescent="0.25">
      <c r="A470" s="26" t="s">
        <v>17</v>
      </c>
      <c r="B470" s="26" t="s">
        <v>125</v>
      </c>
      <c r="C470" s="26" t="s">
        <v>73</v>
      </c>
      <c r="D470" s="26">
        <v>90</v>
      </c>
      <c r="E470" s="26">
        <v>1200</v>
      </c>
      <c r="F470" s="47" t="s">
        <v>4</v>
      </c>
      <c r="K470" s="26" t="s">
        <v>230</v>
      </c>
      <c r="L470" s="155" t="s">
        <v>293</v>
      </c>
      <c r="M470" s="26"/>
      <c r="N470" s="26"/>
      <c r="O470" s="26"/>
      <c r="P470" s="151">
        <v>0.60185185185185186</v>
      </c>
      <c r="Q470" s="26"/>
      <c r="R470" s="151">
        <v>0.5497429329086122</v>
      </c>
      <c r="V470" s="151">
        <v>0.61129244641247504</v>
      </c>
      <c r="W470" s="151">
        <v>0.50908381399195302</v>
      </c>
    </row>
    <row r="471" spans="1:23" x14ac:dyDescent="0.25">
      <c r="A471" s="26" t="s">
        <v>17</v>
      </c>
      <c r="B471" s="26" t="s">
        <v>126</v>
      </c>
      <c r="C471" s="26" t="s">
        <v>73</v>
      </c>
      <c r="D471" s="26">
        <v>90</v>
      </c>
      <c r="E471" s="26">
        <v>1200</v>
      </c>
      <c r="F471" s="47" t="s">
        <v>4</v>
      </c>
      <c r="K471" s="26" t="s">
        <v>230</v>
      </c>
      <c r="L471" s="155" t="s">
        <v>293</v>
      </c>
      <c r="M471" s="26"/>
      <c r="N471" s="26"/>
      <c r="O471" s="26"/>
      <c r="P471" s="151">
        <v>0.57484567901234573</v>
      </c>
      <c r="Q471" s="26"/>
      <c r="R471" s="151">
        <v>0.54444880962878928</v>
      </c>
      <c r="V471" s="151">
        <v>0.59720553548924316</v>
      </c>
      <c r="W471" s="151">
        <v>0.49055304948522016</v>
      </c>
    </row>
    <row r="472" spans="1:23" x14ac:dyDescent="0.25">
      <c r="A472" s="26" t="s">
        <v>17</v>
      </c>
      <c r="B472" s="26" t="s">
        <v>127</v>
      </c>
      <c r="C472" s="26" t="s">
        <v>73</v>
      </c>
      <c r="D472" s="26">
        <v>90</v>
      </c>
      <c r="E472" s="26">
        <v>1200</v>
      </c>
      <c r="F472" s="47" t="s">
        <v>4</v>
      </c>
      <c r="K472" s="26" t="s">
        <v>230</v>
      </c>
      <c r="L472" s="155" t="s">
        <v>293</v>
      </c>
      <c r="M472" s="26"/>
      <c r="N472" s="26"/>
      <c r="O472" s="26"/>
      <c r="P472" s="151">
        <v>0.33912037037037041</v>
      </c>
      <c r="Q472" s="26"/>
      <c r="R472" s="151">
        <v>0.54799028713452258</v>
      </c>
      <c r="V472" s="151">
        <v>0.61393619446008996</v>
      </c>
      <c r="W472" s="151">
        <v>0.50728370845606696</v>
      </c>
    </row>
    <row r="473" spans="1:23" x14ac:dyDescent="0.25">
      <c r="A473" s="26" t="s">
        <v>17</v>
      </c>
      <c r="B473" s="26" t="s">
        <v>128</v>
      </c>
      <c r="C473" s="26" t="s">
        <v>73</v>
      </c>
      <c r="D473" s="26">
        <v>90</v>
      </c>
      <c r="E473" s="26">
        <v>1200</v>
      </c>
      <c r="F473" s="47" t="s">
        <v>4</v>
      </c>
      <c r="K473" s="26" t="s">
        <v>230</v>
      </c>
      <c r="L473" s="155" t="s">
        <v>293</v>
      </c>
      <c r="M473" s="26"/>
      <c r="N473" s="26"/>
      <c r="O473" s="26"/>
      <c r="P473" s="151">
        <v>0.60185185185185186</v>
      </c>
      <c r="Q473" s="26"/>
      <c r="R473" s="151">
        <v>0.55408534282054889</v>
      </c>
      <c r="V473" s="151">
        <v>0.6112384625027073</v>
      </c>
      <c r="W473" s="151">
        <v>0.48681056216468049</v>
      </c>
    </row>
    <row r="474" spans="1:23" x14ac:dyDescent="0.25">
      <c r="A474" s="164" t="s">
        <v>23</v>
      </c>
      <c r="B474" s="164" t="s">
        <v>27</v>
      </c>
      <c r="C474" s="164" t="s">
        <v>10</v>
      </c>
      <c r="D474" s="164">
        <v>90</v>
      </c>
      <c r="E474" s="164">
        <v>10</v>
      </c>
      <c r="F474" s="165" t="s">
        <v>4</v>
      </c>
      <c r="G474" s="164" t="s">
        <v>26</v>
      </c>
      <c r="H474" s="164">
        <v>40</v>
      </c>
      <c r="I474" s="164"/>
      <c r="J474" s="164"/>
      <c r="K474" s="164" t="s">
        <v>229</v>
      </c>
      <c r="L474" s="166" t="s">
        <v>294</v>
      </c>
      <c r="M474" s="167"/>
      <c r="N474" s="168">
        <v>1.0681668476616048E-4</v>
      </c>
      <c r="O474" s="167"/>
      <c r="P474" s="168">
        <v>2.0295170105570494E-3</v>
      </c>
      <c r="Q474" s="167"/>
      <c r="R474" s="168">
        <v>1.7802780794360078E-5</v>
      </c>
      <c r="S474" s="169">
        <v>0</v>
      </c>
      <c r="T474" s="169">
        <v>0</v>
      </c>
      <c r="U474" s="164"/>
      <c r="V474" s="167"/>
      <c r="W474" s="168">
        <v>1.0681668476616048E-4</v>
      </c>
    </row>
    <row r="475" spans="1:23" x14ac:dyDescent="0.25">
      <c r="A475" s="164" t="s">
        <v>59</v>
      </c>
      <c r="B475" s="164" t="s">
        <v>60</v>
      </c>
      <c r="C475" s="164" t="s">
        <v>10</v>
      </c>
      <c r="D475" s="164">
        <v>90</v>
      </c>
      <c r="E475" s="164">
        <v>10</v>
      </c>
      <c r="F475" s="165" t="s">
        <v>4</v>
      </c>
      <c r="G475" s="164"/>
      <c r="H475" s="164"/>
      <c r="I475" s="164"/>
      <c r="J475" s="164" t="s">
        <v>63</v>
      </c>
      <c r="K475" s="164" t="s">
        <v>229</v>
      </c>
      <c r="L475" s="166" t="s">
        <v>295</v>
      </c>
      <c r="M475" s="167"/>
      <c r="N475" s="167"/>
      <c r="O475" s="167"/>
      <c r="P475" s="168">
        <v>4.6173126756906543E-4</v>
      </c>
      <c r="Q475" s="167"/>
      <c r="R475" s="167"/>
      <c r="S475" s="164"/>
      <c r="T475" s="164"/>
      <c r="U475" s="164"/>
      <c r="V475" s="167"/>
      <c r="W475" s="167"/>
    </row>
    <row r="476" spans="1:23" x14ac:dyDescent="0.25">
      <c r="A476" s="164" t="s">
        <v>61</v>
      </c>
      <c r="B476" s="164" t="s">
        <v>62</v>
      </c>
      <c r="C476" s="164" t="s">
        <v>10</v>
      </c>
      <c r="D476" s="164">
        <v>90</v>
      </c>
      <c r="E476" s="164">
        <v>10</v>
      </c>
      <c r="F476" s="165" t="s">
        <v>4</v>
      </c>
      <c r="G476" s="164"/>
      <c r="H476" s="164"/>
      <c r="I476" s="164"/>
      <c r="J476" s="164" t="s">
        <v>64</v>
      </c>
      <c r="K476" s="164" t="s">
        <v>229</v>
      </c>
      <c r="L476" s="166" t="s">
        <v>296</v>
      </c>
      <c r="M476" s="167"/>
      <c r="N476" s="167"/>
      <c r="O476" s="167"/>
      <c r="P476" s="168">
        <v>4.7762693415750866E-4</v>
      </c>
      <c r="Q476" s="167"/>
      <c r="R476" s="167"/>
      <c r="S476" s="164"/>
      <c r="T476" s="164"/>
      <c r="U476" s="164"/>
      <c r="V476" s="167"/>
      <c r="W476" s="167"/>
    </row>
    <row r="477" spans="1:23" x14ac:dyDescent="0.25">
      <c r="A477" s="164" t="s">
        <v>39</v>
      </c>
      <c r="B477" s="164" t="s">
        <v>66</v>
      </c>
      <c r="C477" s="164" t="s">
        <v>10</v>
      </c>
      <c r="D477" s="164">
        <v>90</v>
      </c>
      <c r="E477" s="164">
        <v>10</v>
      </c>
      <c r="F477" s="165" t="s">
        <v>4</v>
      </c>
      <c r="G477" s="164"/>
      <c r="H477" s="164"/>
      <c r="I477" s="164"/>
      <c r="J477" s="164"/>
      <c r="K477" s="164" t="s">
        <v>229</v>
      </c>
      <c r="L477" s="166" t="s">
        <v>297</v>
      </c>
      <c r="M477" s="167"/>
      <c r="N477" s="168">
        <v>3.784682521057914E-4</v>
      </c>
      <c r="O477" s="167"/>
      <c r="P477" s="168">
        <v>5.752717432008029E-4</v>
      </c>
      <c r="Q477" s="167"/>
      <c r="R477" s="168">
        <v>6.0554920336926624E-4</v>
      </c>
      <c r="S477" s="164"/>
      <c r="T477" s="164"/>
      <c r="U477" s="164"/>
      <c r="V477" s="167"/>
      <c r="W477" s="167"/>
    </row>
    <row r="478" spans="1:23" x14ac:dyDescent="0.25">
      <c r="A478" s="164" t="s">
        <v>39</v>
      </c>
      <c r="B478" s="164" t="s">
        <v>66</v>
      </c>
      <c r="C478" s="164" t="s">
        <v>10</v>
      </c>
      <c r="D478" s="164">
        <v>90</v>
      </c>
      <c r="E478" s="164">
        <v>50</v>
      </c>
      <c r="F478" s="165" t="s">
        <v>4</v>
      </c>
      <c r="G478" s="164"/>
      <c r="H478" s="164"/>
      <c r="I478" s="164"/>
      <c r="J478" s="164"/>
      <c r="K478" s="164" t="s">
        <v>229</v>
      </c>
      <c r="L478" s="166" t="s">
        <v>298</v>
      </c>
      <c r="M478" s="167"/>
      <c r="N478" s="167"/>
      <c r="O478" s="167"/>
      <c r="P478" s="167"/>
      <c r="Q478" s="167"/>
      <c r="R478" s="168">
        <v>1.5895666588443239E-3</v>
      </c>
      <c r="S478" s="169">
        <v>1.4598280251375265E-4</v>
      </c>
      <c r="T478" s="164"/>
      <c r="U478" s="164"/>
      <c r="V478" s="167"/>
      <c r="W478" s="167"/>
    </row>
    <row r="479" spans="1:23" x14ac:dyDescent="0.25">
      <c r="A479" s="164" t="s">
        <v>39</v>
      </c>
      <c r="B479" s="164" t="s">
        <v>66</v>
      </c>
      <c r="C479" s="164" t="s">
        <v>10</v>
      </c>
      <c r="D479" s="164">
        <v>90</v>
      </c>
      <c r="E479" s="164">
        <v>150</v>
      </c>
      <c r="F479" s="165" t="s">
        <v>4</v>
      </c>
      <c r="G479" s="164"/>
      <c r="H479" s="164"/>
      <c r="I479" s="164"/>
      <c r="J479" s="164"/>
      <c r="K479" s="164" t="s">
        <v>229</v>
      </c>
      <c r="L479" s="166" t="s">
        <v>299</v>
      </c>
      <c r="M479" s="167"/>
      <c r="N479" s="167"/>
      <c r="O479" s="167"/>
      <c r="P479" s="168">
        <v>9.5373999530659419E-4</v>
      </c>
      <c r="Q479" s="167"/>
      <c r="R479" s="168">
        <v>9.4238594774342032E-4</v>
      </c>
      <c r="S479" s="169">
        <v>1.0332183282488105E-3</v>
      </c>
      <c r="T479" s="169">
        <v>1.2035290416964163E-3</v>
      </c>
      <c r="U479" s="164"/>
      <c r="V479" s="167"/>
      <c r="W479" s="167"/>
    </row>
    <row r="480" spans="1:23" x14ac:dyDescent="0.25">
      <c r="A480" s="164" t="s">
        <v>39</v>
      </c>
      <c r="B480" s="164" t="s">
        <v>65</v>
      </c>
      <c r="C480" s="164" t="s">
        <v>10</v>
      </c>
      <c r="D480" s="164">
        <v>90</v>
      </c>
      <c r="E480" s="164">
        <v>260</v>
      </c>
      <c r="F480" s="165" t="s">
        <v>4</v>
      </c>
      <c r="G480" s="164"/>
      <c r="H480" s="164"/>
      <c r="I480" s="164"/>
      <c r="J480" s="164"/>
      <c r="K480" s="164" t="s">
        <v>229</v>
      </c>
      <c r="L480" s="166" t="s">
        <v>300</v>
      </c>
      <c r="M480" s="167"/>
      <c r="N480" s="167"/>
      <c r="O480" s="167"/>
      <c r="P480" s="167"/>
      <c r="Q480" s="167"/>
      <c r="R480" s="168">
        <v>1.8696331654026092E-3</v>
      </c>
      <c r="S480" s="169">
        <v>1.6531493251980963E-3</v>
      </c>
      <c r="T480" s="164"/>
      <c r="U480" s="164"/>
      <c r="V480" s="167"/>
      <c r="W480" s="167"/>
    </row>
    <row r="481" spans="1:23" x14ac:dyDescent="0.25">
      <c r="A481" s="164" t="s">
        <v>39</v>
      </c>
      <c r="B481" s="164" t="s">
        <v>65</v>
      </c>
      <c r="C481" s="164" t="s">
        <v>10</v>
      </c>
      <c r="D481" s="164">
        <v>90</v>
      </c>
      <c r="E481" s="164">
        <v>1100</v>
      </c>
      <c r="F481" s="165" t="s">
        <v>4</v>
      </c>
      <c r="G481" s="164"/>
      <c r="H481" s="164"/>
      <c r="I481" s="164"/>
      <c r="J481" s="164"/>
      <c r="K481" s="164" t="s">
        <v>229</v>
      </c>
      <c r="L481" s="166" t="s">
        <v>301</v>
      </c>
      <c r="M481" s="167"/>
      <c r="N481" s="167"/>
      <c r="O481" s="167"/>
      <c r="P481" s="168">
        <v>1.6652603092654819E-3</v>
      </c>
      <c r="Q481" s="167"/>
      <c r="R481" s="168">
        <v>2.1648384020451264E-3</v>
      </c>
      <c r="S481" s="169">
        <v>1.9150493556553043E-3</v>
      </c>
      <c r="T481" s="164"/>
      <c r="U481" s="164"/>
      <c r="V481" s="168">
        <v>2.4978904638982224E-3</v>
      </c>
      <c r="W481" s="167"/>
    </row>
    <row r="482" spans="1:23" x14ac:dyDescent="0.25">
      <c r="A482" s="164" t="s">
        <v>39</v>
      </c>
      <c r="B482" s="164" t="s">
        <v>16</v>
      </c>
      <c r="C482" s="164" t="s">
        <v>10</v>
      </c>
      <c r="D482" s="164">
        <v>70</v>
      </c>
      <c r="E482" s="164">
        <v>1100</v>
      </c>
      <c r="F482" s="165" t="s">
        <v>4</v>
      </c>
      <c r="G482" s="164"/>
      <c r="H482" s="164"/>
      <c r="I482" s="164"/>
      <c r="J482" s="164"/>
      <c r="K482" s="164" t="s">
        <v>229</v>
      </c>
      <c r="L482" s="166" t="s">
        <v>302</v>
      </c>
      <c r="M482" s="167"/>
      <c r="N482" s="167"/>
      <c r="O482" s="167"/>
      <c r="P482" s="168">
        <v>1.9983123711185781E-3</v>
      </c>
      <c r="Q482" s="167"/>
      <c r="R482" s="168">
        <v>2.0815753865818525E-3</v>
      </c>
      <c r="S482" s="169">
        <v>1.9150493556553043E-3</v>
      </c>
      <c r="T482" s="164"/>
      <c r="U482" s="164"/>
      <c r="V482" s="168">
        <v>2.0815753865818525E-3</v>
      </c>
      <c r="W482" s="167"/>
    </row>
    <row r="483" spans="1:23" x14ac:dyDescent="0.25">
      <c r="A483" s="164" t="s">
        <v>39</v>
      </c>
      <c r="B483" s="164" t="s">
        <v>16</v>
      </c>
      <c r="C483" s="164" t="s">
        <v>10</v>
      </c>
      <c r="D483" s="164">
        <v>50</v>
      </c>
      <c r="E483" s="164">
        <v>1100</v>
      </c>
      <c r="F483" s="165" t="s">
        <v>4</v>
      </c>
      <c r="G483" s="164"/>
      <c r="H483" s="164"/>
      <c r="I483" s="164"/>
      <c r="J483" s="164"/>
      <c r="K483" s="164" t="s">
        <v>229</v>
      </c>
      <c r="L483" s="166" t="s">
        <v>303</v>
      </c>
      <c r="M483" s="167"/>
      <c r="N483" s="167"/>
      <c r="O483" s="167"/>
      <c r="P483" s="168">
        <v>9.1589317009601516E-4</v>
      </c>
      <c r="Q483" s="167"/>
      <c r="R483" s="168">
        <v>1.3322082474123858E-3</v>
      </c>
      <c r="S483" s="169">
        <v>1.4154712628756598E-3</v>
      </c>
      <c r="T483" s="164"/>
      <c r="U483" s="164"/>
      <c r="V483" s="168">
        <v>1.4987342783389338E-3</v>
      </c>
      <c r="W483" s="167"/>
    </row>
    <row r="484" spans="1:23" x14ac:dyDescent="0.25">
      <c r="A484" s="164" t="s">
        <v>23</v>
      </c>
      <c r="B484" s="164" t="s">
        <v>109</v>
      </c>
      <c r="C484" s="164" t="s">
        <v>10</v>
      </c>
      <c r="D484" s="164">
        <v>40</v>
      </c>
      <c r="E484" s="164">
        <v>260</v>
      </c>
      <c r="F484" s="165" t="s">
        <v>4</v>
      </c>
      <c r="G484" s="164"/>
      <c r="H484" s="164"/>
      <c r="I484" s="164"/>
      <c r="J484" s="164"/>
      <c r="K484" s="164" t="s">
        <v>229</v>
      </c>
      <c r="L484" s="166" t="s">
        <v>304</v>
      </c>
      <c r="M484" s="167"/>
      <c r="N484" s="168">
        <v>1.6531493251980963E-3</v>
      </c>
      <c r="O484" s="167"/>
      <c r="P484" s="168">
        <v>6.6913186972303914E-4</v>
      </c>
      <c r="Q484" s="167"/>
      <c r="R484" s="168">
        <v>1.180820946570069E-4</v>
      </c>
      <c r="S484" s="169">
        <v>5.3136942595653108E-4</v>
      </c>
      <c r="T484" s="164"/>
      <c r="U484" s="164"/>
      <c r="V484" s="168">
        <v>7.4785326616104376E-4</v>
      </c>
      <c r="W484" s="167"/>
    </row>
    <row r="485" spans="1:23" x14ac:dyDescent="0.25">
      <c r="A485" s="164" t="s">
        <v>23</v>
      </c>
      <c r="B485" s="164" t="s">
        <v>109</v>
      </c>
      <c r="C485" s="164" t="s">
        <v>10</v>
      </c>
      <c r="D485" s="164">
        <v>70</v>
      </c>
      <c r="E485" s="164">
        <v>50</v>
      </c>
      <c r="F485" s="165" t="s">
        <v>4</v>
      </c>
      <c r="G485" s="164"/>
      <c r="H485" s="164"/>
      <c r="I485" s="164"/>
      <c r="J485" s="164"/>
      <c r="K485" s="164" t="s">
        <v>229</v>
      </c>
      <c r="L485" s="166" t="s">
        <v>305</v>
      </c>
      <c r="M485" s="167"/>
      <c r="N485" s="168">
        <v>2.8385118907934355E-4</v>
      </c>
      <c r="O485" s="167"/>
      <c r="P485" s="168">
        <v>7.9478332942216194E-4</v>
      </c>
      <c r="Q485" s="167"/>
      <c r="R485" s="168">
        <v>1.0218642806856368E-3</v>
      </c>
      <c r="S485" s="169">
        <v>1.5138730084231654E-3</v>
      </c>
      <c r="T485" s="164"/>
      <c r="U485" s="164"/>
      <c r="V485" s="168">
        <v>1.7090669562585674E-4</v>
      </c>
      <c r="W485" s="167"/>
    </row>
    <row r="486" spans="1:23" x14ac:dyDescent="0.25">
      <c r="A486" s="164" t="s">
        <v>23</v>
      </c>
      <c r="B486" s="164" t="s">
        <v>109</v>
      </c>
      <c r="C486" s="164" t="s">
        <v>10</v>
      </c>
      <c r="D486" s="164">
        <v>90</v>
      </c>
      <c r="E486" s="164">
        <v>260</v>
      </c>
      <c r="F486" s="165" t="s">
        <v>4</v>
      </c>
      <c r="G486" s="164"/>
      <c r="H486" s="164"/>
      <c r="I486" s="164"/>
      <c r="J486" s="164"/>
      <c r="K486" s="164" t="s">
        <v>229</v>
      </c>
      <c r="L486" s="166" t="s">
        <v>300</v>
      </c>
      <c r="M486" s="167"/>
      <c r="N486" s="168">
        <v>1.5350672305410897E-3</v>
      </c>
      <c r="O486" s="167"/>
      <c r="P486" s="168">
        <v>2.4600436386876439E-3</v>
      </c>
      <c r="Q486" s="167"/>
      <c r="R486" s="168">
        <v>1.8696331654026092E-3</v>
      </c>
      <c r="S486" s="169">
        <v>1.6531493251980963E-3</v>
      </c>
      <c r="T486" s="164"/>
      <c r="U486" s="164"/>
      <c r="V486" s="167"/>
      <c r="W486" s="167"/>
    </row>
    <row r="487" spans="1:23" x14ac:dyDescent="0.25">
      <c r="A487" s="164" t="s">
        <v>23</v>
      </c>
      <c r="B487" s="164" t="s">
        <v>109</v>
      </c>
      <c r="C487" s="164" t="s">
        <v>10</v>
      </c>
      <c r="D487" s="164">
        <v>90</v>
      </c>
      <c r="E487" s="164">
        <v>50</v>
      </c>
      <c r="F487" s="165" t="s">
        <v>4</v>
      </c>
      <c r="G487" s="164"/>
      <c r="H487" s="164"/>
      <c r="I487" s="164"/>
      <c r="J487" s="164"/>
      <c r="K487" s="164" t="s">
        <v>229</v>
      </c>
      <c r="L487" s="166" t="s">
        <v>298</v>
      </c>
      <c r="M487" s="167"/>
      <c r="N487" s="168">
        <v>5.4877896555339742E-4</v>
      </c>
      <c r="O487" s="167"/>
      <c r="P487" s="168">
        <v>7.5693650421158269E-4</v>
      </c>
      <c r="Q487" s="167"/>
      <c r="R487" s="168">
        <v>1.5895666588443239E-3</v>
      </c>
      <c r="S487" s="169">
        <v>1.5517198336337443E-3</v>
      </c>
      <c r="T487" s="164"/>
      <c r="U487" s="164"/>
      <c r="V487" s="167"/>
      <c r="W487" s="167"/>
    </row>
    <row r="488" spans="1:23" x14ac:dyDescent="0.25">
      <c r="A488" s="164" t="s">
        <v>23</v>
      </c>
      <c r="B488" s="164" t="s">
        <v>109</v>
      </c>
      <c r="C488" s="164" t="s">
        <v>10</v>
      </c>
      <c r="D488" s="164">
        <v>90</v>
      </c>
      <c r="E488" s="164">
        <v>10</v>
      </c>
      <c r="F488" s="165" t="s">
        <v>4</v>
      </c>
      <c r="G488" s="164"/>
      <c r="H488" s="164"/>
      <c r="I488" s="164"/>
      <c r="J488" s="164"/>
      <c r="K488" s="164" t="s">
        <v>229</v>
      </c>
      <c r="L488" s="166" t="s">
        <v>297</v>
      </c>
      <c r="M488" s="167"/>
      <c r="N488" s="168">
        <v>3.784682521057914E-4</v>
      </c>
      <c r="O488" s="167"/>
      <c r="P488" s="168">
        <v>5.752717432008029E-4</v>
      </c>
      <c r="Q488" s="167"/>
      <c r="R488" s="168">
        <v>6.0554920336926624E-4</v>
      </c>
      <c r="S488" s="164"/>
      <c r="T488" s="164"/>
      <c r="U488" s="164"/>
      <c r="V488" s="167"/>
      <c r="W488" s="167"/>
    </row>
    <row r="489" spans="1:23" x14ac:dyDescent="0.25">
      <c r="A489" s="164" t="s">
        <v>23</v>
      </c>
      <c r="B489" s="164" t="s">
        <v>109</v>
      </c>
      <c r="C489" s="164" t="s">
        <v>10</v>
      </c>
      <c r="D489" s="164">
        <v>110</v>
      </c>
      <c r="E489" s="164">
        <v>10</v>
      </c>
      <c r="F489" s="165" t="s">
        <v>4</v>
      </c>
      <c r="G489" s="164"/>
      <c r="H489" s="164"/>
      <c r="I489" s="164"/>
      <c r="J489" s="164"/>
      <c r="K489" s="164" t="s">
        <v>229</v>
      </c>
      <c r="L489" s="166" t="s">
        <v>306</v>
      </c>
      <c r="M489" s="168">
        <v>4.6173126756906543E-4</v>
      </c>
      <c r="N489" s="168">
        <v>5.6770237815868699E-4</v>
      </c>
      <c r="O489" s="167"/>
      <c r="P489" s="168">
        <v>8.7047697984332011E-4</v>
      </c>
      <c r="Q489" s="167"/>
      <c r="R489" s="168">
        <v>1.0218642806856366E-3</v>
      </c>
      <c r="S489" s="169">
        <v>1.0218642806856366E-3</v>
      </c>
      <c r="T489" s="164"/>
      <c r="U489" s="164"/>
      <c r="V489" s="168">
        <v>1.3624857075808488E-3</v>
      </c>
      <c r="W489" s="167"/>
    </row>
    <row r="490" spans="1:23" x14ac:dyDescent="0.25">
      <c r="A490" s="164" t="s">
        <v>23</v>
      </c>
      <c r="B490" s="164" t="s">
        <v>119</v>
      </c>
      <c r="C490" s="164" t="s">
        <v>9</v>
      </c>
      <c r="D490" s="164">
        <v>90</v>
      </c>
      <c r="E490" s="164">
        <v>10</v>
      </c>
      <c r="F490" s="165" t="s">
        <v>4</v>
      </c>
      <c r="G490" s="164"/>
      <c r="H490" s="164"/>
      <c r="I490" s="164" t="s">
        <v>102</v>
      </c>
      <c r="J490" s="164">
        <v>2000</v>
      </c>
      <c r="K490" s="164" t="s">
        <v>229</v>
      </c>
      <c r="L490" s="166" t="s">
        <v>307</v>
      </c>
      <c r="M490" s="167"/>
      <c r="N490" s="167"/>
      <c r="O490" s="167"/>
      <c r="P490" s="167"/>
      <c r="Q490" s="167"/>
      <c r="R490" s="167"/>
      <c r="S490" s="164"/>
      <c r="T490" s="164"/>
      <c r="U490" s="164"/>
      <c r="V490" s="167"/>
      <c r="W490" s="167"/>
    </row>
    <row r="491" spans="1:23" x14ac:dyDescent="0.25">
      <c r="A491" s="164" t="s">
        <v>23</v>
      </c>
      <c r="B491" s="164" t="s">
        <v>120</v>
      </c>
      <c r="C491" s="164" t="s">
        <v>9</v>
      </c>
      <c r="D491" s="164">
        <v>90</v>
      </c>
      <c r="E491" s="164">
        <v>10</v>
      </c>
      <c r="F491" s="165" t="s">
        <v>121</v>
      </c>
      <c r="G491" s="164"/>
      <c r="H491" s="164"/>
      <c r="I491" s="164" t="s">
        <v>102</v>
      </c>
      <c r="J491" s="164">
        <v>133</v>
      </c>
      <c r="K491" s="164" t="s">
        <v>229</v>
      </c>
      <c r="L491" s="166" t="s">
        <v>308</v>
      </c>
      <c r="M491" s="167"/>
      <c r="N491" s="167"/>
      <c r="O491" s="167"/>
      <c r="P491" s="167"/>
      <c r="Q491" s="167"/>
      <c r="R491" s="167"/>
      <c r="S491" s="164"/>
      <c r="T491" s="164"/>
      <c r="U491" s="164"/>
      <c r="V491" s="167"/>
      <c r="W491" s="167"/>
    </row>
    <row r="492" spans="1:23" x14ac:dyDescent="0.25">
      <c r="A492" s="164" t="s">
        <v>39</v>
      </c>
      <c r="B492" s="164" t="s">
        <v>101</v>
      </c>
      <c r="C492" s="164" t="s">
        <v>9</v>
      </c>
      <c r="D492" s="164">
        <v>90</v>
      </c>
      <c r="E492" s="164">
        <v>10</v>
      </c>
      <c r="F492" s="165" t="s">
        <v>4</v>
      </c>
      <c r="G492" s="164" t="s">
        <v>25</v>
      </c>
      <c r="H492" s="164">
        <v>33</v>
      </c>
      <c r="I492" s="164" t="s">
        <v>102</v>
      </c>
      <c r="J492" s="164">
        <v>133</v>
      </c>
      <c r="K492" s="164" t="s">
        <v>229</v>
      </c>
      <c r="L492" s="166" t="s">
        <v>309</v>
      </c>
      <c r="M492" s="167"/>
      <c r="N492" s="168">
        <v>2.3499670648555304E-4</v>
      </c>
      <c r="O492" s="167"/>
      <c r="P492" s="168">
        <v>3.311317227750975E-4</v>
      </c>
      <c r="Q492" s="167"/>
      <c r="R492" s="168">
        <v>9.6135016289544423E-4</v>
      </c>
      <c r="S492" s="169">
        <v>6.9430845098004317E-4</v>
      </c>
      <c r="T492" s="164"/>
      <c r="U492" s="164"/>
      <c r="V492" s="167"/>
      <c r="W492" s="167"/>
    </row>
    <row r="493" spans="1:23" x14ac:dyDescent="0.25">
      <c r="A493" s="164" t="s">
        <v>39</v>
      </c>
      <c r="B493" s="164" t="s">
        <v>101</v>
      </c>
      <c r="C493" s="164" t="s">
        <v>9</v>
      </c>
      <c r="D493" s="164">
        <v>90</v>
      </c>
      <c r="E493" s="164">
        <v>1100</v>
      </c>
      <c r="F493" s="165" t="s">
        <v>4</v>
      </c>
      <c r="G493" s="164" t="s">
        <v>25</v>
      </c>
      <c r="H493" s="164">
        <v>33</v>
      </c>
      <c r="I493" s="164" t="s">
        <v>102</v>
      </c>
      <c r="J493" s="164">
        <v>133</v>
      </c>
      <c r="K493" s="164" t="s">
        <v>229</v>
      </c>
      <c r="L493" s="166" t="s">
        <v>310</v>
      </c>
      <c r="M493" s="167"/>
      <c r="N493" s="167"/>
      <c r="O493" s="167"/>
      <c r="P493" s="167"/>
      <c r="Q493" s="167"/>
      <c r="R493" s="168">
        <v>1.7090669562585677E-3</v>
      </c>
      <c r="S493" s="169">
        <v>1.4954335867262468E-3</v>
      </c>
      <c r="T493" s="164"/>
      <c r="U493" s="164"/>
      <c r="V493" s="168">
        <v>1.4954335867262468E-3</v>
      </c>
      <c r="W493" s="167"/>
    </row>
    <row r="494" spans="1:23" x14ac:dyDescent="0.25">
      <c r="A494" s="164" t="s">
        <v>23</v>
      </c>
      <c r="B494" s="164" t="s">
        <v>231</v>
      </c>
      <c r="C494" s="164" t="s">
        <v>9</v>
      </c>
      <c r="D494" s="164">
        <v>90</v>
      </c>
      <c r="E494" s="164">
        <v>10</v>
      </c>
      <c r="F494" s="165" t="s">
        <v>4</v>
      </c>
      <c r="G494" s="164" t="s">
        <v>25</v>
      </c>
      <c r="H494" s="164">
        <v>40</v>
      </c>
      <c r="I494" s="164"/>
      <c r="J494" s="164"/>
      <c r="K494" s="164" t="s">
        <v>229</v>
      </c>
      <c r="L494" s="166" t="s">
        <v>311</v>
      </c>
      <c r="M494" s="167"/>
      <c r="N494" s="168">
        <v>1.7802780794360078E-4</v>
      </c>
      <c r="O494" s="167"/>
      <c r="P494" s="168">
        <v>2.8484449270976125E-4</v>
      </c>
      <c r="Q494" s="167"/>
      <c r="R494" s="168">
        <v>9.9695572448416439E-4</v>
      </c>
      <c r="S494" s="169">
        <v>1.6734613946698476E-3</v>
      </c>
      <c r="T494" s="164"/>
      <c r="U494" s="164"/>
      <c r="V494" s="167"/>
      <c r="W494" s="167"/>
    </row>
    <row r="495" spans="1:23" x14ac:dyDescent="0.25">
      <c r="A495" s="164" t="s">
        <v>56</v>
      </c>
      <c r="B495" s="164" t="s">
        <v>57</v>
      </c>
      <c r="C495" s="164" t="s">
        <v>9</v>
      </c>
      <c r="D495" s="164">
        <v>90</v>
      </c>
      <c r="E495" s="164">
        <v>10</v>
      </c>
      <c r="F495" s="165" t="s">
        <v>4</v>
      </c>
      <c r="G495" s="164"/>
      <c r="H495" s="164"/>
      <c r="I495" s="164"/>
      <c r="J495" s="164"/>
      <c r="K495" s="164" t="s">
        <v>229</v>
      </c>
      <c r="L495" s="166" t="s">
        <v>312</v>
      </c>
      <c r="M495" s="168">
        <v>2.7034017205825815E-4</v>
      </c>
      <c r="N495" s="168">
        <v>3.2290631662514161E-4</v>
      </c>
      <c r="O495" s="168">
        <v>5.4818979334035677E-4</v>
      </c>
      <c r="P495" s="168">
        <v>6.6083153169796448E-4</v>
      </c>
      <c r="Q495" s="167"/>
      <c r="R495" s="168">
        <v>7.5094492238405046E-4</v>
      </c>
      <c r="S495" s="169">
        <v>1.0513228913376705E-3</v>
      </c>
      <c r="T495" s="164"/>
      <c r="U495" s="164"/>
      <c r="V495" s="168">
        <v>1.5769843370065058E-3</v>
      </c>
      <c r="W495" s="167"/>
    </row>
    <row r="496" spans="1:23" x14ac:dyDescent="0.25">
      <c r="A496" s="164" t="s">
        <v>54</v>
      </c>
      <c r="B496" s="164" t="s">
        <v>55</v>
      </c>
      <c r="C496" s="164" t="s">
        <v>9</v>
      </c>
      <c r="D496" s="164">
        <v>90</v>
      </c>
      <c r="E496" s="164">
        <v>10</v>
      </c>
      <c r="F496" s="165" t="s">
        <v>58</v>
      </c>
      <c r="G496" s="164"/>
      <c r="H496" s="164"/>
      <c r="I496" s="164"/>
      <c r="J496" s="164"/>
      <c r="K496" s="164" t="s">
        <v>229</v>
      </c>
      <c r="L496" s="166" t="s">
        <v>313</v>
      </c>
      <c r="M496" s="168">
        <v>0</v>
      </c>
      <c r="N496" s="168">
        <v>7.5094492238405049E-5</v>
      </c>
      <c r="O496" s="168">
        <v>3.4543466429666313E-4</v>
      </c>
      <c r="P496" s="168">
        <v>5.106425472211543E-4</v>
      </c>
      <c r="Q496" s="167"/>
      <c r="R496" s="168">
        <v>7.359260239363693E-4</v>
      </c>
      <c r="S496" s="169">
        <v>1.0813606882330326E-3</v>
      </c>
      <c r="T496" s="164"/>
      <c r="U496" s="164"/>
      <c r="V496" s="167"/>
      <c r="W496" s="167"/>
    </row>
    <row r="497" spans="1:23" x14ac:dyDescent="0.25">
      <c r="A497" s="164" t="s">
        <v>39</v>
      </c>
      <c r="B497" s="164" t="s">
        <v>15</v>
      </c>
      <c r="C497" s="164" t="s">
        <v>9</v>
      </c>
      <c r="D497" s="164">
        <v>90</v>
      </c>
      <c r="E497" s="164">
        <v>1100</v>
      </c>
      <c r="F497" s="165" t="s">
        <v>4</v>
      </c>
      <c r="G497" s="164"/>
      <c r="H497" s="164"/>
      <c r="I497" s="164"/>
      <c r="J497" s="164"/>
      <c r="K497" s="164" t="s">
        <v>229</v>
      </c>
      <c r="L497" s="166" t="s">
        <v>314</v>
      </c>
      <c r="M497" s="167"/>
      <c r="N497" s="167"/>
      <c r="O497" s="167"/>
      <c r="P497" s="167"/>
      <c r="Q497" s="167"/>
      <c r="R497" s="168">
        <v>2.8085340097163489E-3</v>
      </c>
      <c r="S497" s="169">
        <v>3.4693655414143126E-3</v>
      </c>
      <c r="T497" s="164"/>
      <c r="U497" s="164"/>
      <c r="V497" s="168">
        <v>2.9737418926408399E-3</v>
      </c>
      <c r="W497" s="167"/>
    </row>
    <row r="498" spans="1:23" x14ac:dyDescent="0.25">
      <c r="A498" s="164" t="s">
        <v>39</v>
      </c>
      <c r="B498" s="164" t="s">
        <v>15</v>
      </c>
      <c r="C498" s="164" t="s">
        <v>9</v>
      </c>
      <c r="D498" s="164">
        <v>90</v>
      </c>
      <c r="E498" s="164">
        <v>4000</v>
      </c>
      <c r="F498" s="165" t="s">
        <v>4</v>
      </c>
      <c r="G498" s="164"/>
      <c r="H498" s="164"/>
      <c r="I498" s="164"/>
      <c r="J498" s="164"/>
      <c r="K498" s="164" t="s">
        <v>229</v>
      </c>
      <c r="L498" s="166" t="s">
        <v>315</v>
      </c>
      <c r="M498" s="167"/>
      <c r="N498" s="167"/>
      <c r="O498" s="167"/>
      <c r="P498" s="167"/>
      <c r="Q498" s="167"/>
      <c r="R498" s="168">
        <v>3.304157658489822E-3</v>
      </c>
      <c r="S498" s="164"/>
      <c r="T498" s="164"/>
      <c r="U498" s="164"/>
      <c r="V498" s="167"/>
      <c r="W498" s="167"/>
    </row>
    <row r="499" spans="1:23" x14ac:dyDescent="0.25">
      <c r="A499" s="164" t="s">
        <v>23</v>
      </c>
      <c r="B499" s="164" t="s">
        <v>27</v>
      </c>
      <c r="C499" s="164" t="s">
        <v>2</v>
      </c>
      <c r="D499" s="164">
        <v>90</v>
      </c>
      <c r="E499" s="164">
        <v>10</v>
      </c>
      <c r="F499" s="165" t="s">
        <v>4</v>
      </c>
      <c r="G499" s="164" t="s">
        <v>25</v>
      </c>
      <c r="H499" s="164">
        <v>40</v>
      </c>
      <c r="I499" s="164"/>
      <c r="J499" s="164"/>
      <c r="K499" s="164" t="s">
        <v>229</v>
      </c>
      <c r="L499" s="166" t="s">
        <v>316</v>
      </c>
      <c r="M499" s="167"/>
      <c r="N499" s="168">
        <v>3.5605561588720157E-5</v>
      </c>
      <c r="O499" s="167"/>
      <c r="P499" s="168">
        <v>8.3673069733492379E-4</v>
      </c>
      <c r="Q499" s="167"/>
      <c r="R499" s="168">
        <v>2.1719392569119296E-3</v>
      </c>
      <c r="S499" s="169">
        <v>2.1185309145288493E-3</v>
      </c>
      <c r="T499" s="164"/>
      <c r="U499" s="164"/>
      <c r="V499" s="167"/>
      <c r="W499" s="167"/>
    </row>
    <row r="500" spans="1:23" x14ac:dyDescent="0.25">
      <c r="A500" s="164" t="s">
        <v>17</v>
      </c>
      <c r="B500" s="164" t="s">
        <v>18</v>
      </c>
      <c r="C500" s="164" t="s">
        <v>2</v>
      </c>
      <c r="D500" s="164">
        <v>90</v>
      </c>
      <c r="E500" s="164">
        <v>1200</v>
      </c>
      <c r="F500" s="165" t="s">
        <v>4</v>
      </c>
      <c r="G500" s="164"/>
      <c r="H500" s="164"/>
      <c r="I500" s="164"/>
      <c r="J500" s="164"/>
      <c r="K500" s="164" t="s">
        <v>229</v>
      </c>
      <c r="L500" s="166" t="s">
        <v>317</v>
      </c>
      <c r="M500" s="167"/>
      <c r="N500" s="167"/>
      <c r="O500" s="167"/>
      <c r="P500" s="168">
        <v>3.1724555375549661E-3</v>
      </c>
      <c r="Q500" s="170"/>
      <c r="R500" s="168">
        <v>3.4288155809937509E-3</v>
      </c>
      <c r="S500" s="164"/>
      <c r="T500" s="164"/>
      <c r="U500" s="164"/>
      <c r="V500" s="168">
        <v>3.7029784052268963E-3</v>
      </c>
      <c r="W500" s="168">
        <v>3.1048049705363978E-3</v>
      </c>
    </row>
    <row r="501" spans="1:23" x14ac:dyDescent="0.25">
      <c r="A501" s="164" t="s">
        <v>17</v>
      </c>
      <c r="B501" s="164" t="s">
        <v>19</v>
      </c>
      <c r="C501" s="164" t="s">
        <v>2</v>
      </c>
      <c r="D501" s="164">
        <v>90</v>
      </c>
      <c r="E501" s="164">
        <v>1200</v>
      </c>
      <c r="F501" s="165" t="s">
        <v>4</v>
      </c>
      <c r="G501" s="164"/>
      <c r="H501" s="164"/>
      <c r="I501" s="164"/>
      <c r="J501" s="164"/>
      <c r="K501" s="164" t="s">
        <v>229</v>
      </c>
      <c r="L501" s="166" t="s">
        <v>317</v>
      </c>
      <c r="M501" s="167"/>
      <c r="N501" s="167"/>
      <c r="O501" s="167"/>
      <c r="P501" s="168">
        <v>3.1083655266952695E-3</v>
      </c>
      <c r="Q501" s="170"/>
      <c r="R501" s="168">
        <v>3.3682861262929265E-3</v>
      </c>
      <c r="S501" s="164"/>
      <c r="T501" s="164"/>
      <c r="U501" s="164"/>
      <c r="V501" s="168">
        <v>3.631767282049456E-3</v>
      </c>
      <c r="W501" s="168">
        <v>3.0335938473589575E-3</v>
      </c>
    </row>
    <row r="502" spans="1:23" x14ac:dyDescent="0.25">
      <c r="A502" s="164" t="s">
        <v>17</v>
      </c>
      <c r="B502" s="164" t="s">
        <v>20</v>
      </c>
      <c r="C502" s="164" t="s">
        <v>2</v>
      </c>
      <c r="D502" s="164">
        <v>90</v>
      </c>
      <c r="E502" s="164">
        <v>1200</v>
      </c>
      <c r="F502" s="165" t="s">
        <v>4</v>
      </c>
      <c r="G502" s="164"/>
      <c r="H502" s="164"/>
      <c r="I502" s="164"/>
      <c r="J502" s="164"/>
      <c r="K502" s="164" t="s">
        <v>229</v>
      </c>
      <c r="L502" s="166" t="s">
        <v>317</v>
      </c>
      <c r="M502" s="168"/>
      <c r="N502" s="168"/>
      <c r="O502" s="168"/>
      <c r="P502" s="168">
        <v>3.1261683074896296E-3</v>
      </c>
      <c r="Q502" s="170"/>
      <c r="R502" s="168">
        <v>3.4323761371526235E-3</v>
      </c>
      <c r="S502" s="164"/>
      <c r="T502" s="164"/>
      <c r="U502" s="164"/>
      <c r="V502" s="168">
        <v>3.6673728436381766E-3</v>
      </c>
      <c r="W502" s="168">
        <v>3.0834416335831657E-3</v>
      </c>
    </row>
    <row r="503" spans="1:23" x14ac:dyDescent="0.25">
      <c r="A503" s="164" t="s">
        <v>17</v>
      </c>
      <c r="B503" s="164" t="s">
        <v>21</v>
      </c>
      <c r="C503" s="164" t="s">
        <v>2</v>
      </c>
      <c r="D503" s="164">
        <v>90</v>
      </c>
      <c r="E503" s="164">
        <v>1200</v>
      </c>
      <c r="F503" s="165" t="s">
        <v>4</v>
      </c>
      <c r="G503" s="164"/>
      <c r="H503" s="164"/>
      <c r="I503" s="164"/>
      <c r="J503" s="164"/>
      <c r="K503" s="164" t="s">
        <v>229</v>
      </c>
      <c r="L503" s="166" t="s">
        <v>317</v>
      </c>
      <c r="M503" s="167"/>
      <c r="N503" s="167"/>
      <c r="O503" s="167"/>
      <c r="P503" s="168">
        <v>3.0727599651065494E-3</v>
      </c>
      <c r="Q503" s="170"/>
      <c r="R503" s="168">
        <v>3.3184383400687188E-3</v>
      </c>
      <c r="S503" s="164"/>
      <c r="T503" s="164"/>
      <c r="U503" s="164"/>
      <c r="V503" s="168">
        <v>3.631767282049456E-3</v>
      </c>
      <c r="W503" s="168">
        <v>3.0763205212654219E-3</v>
      </c>
    </row>
    <row r="504" spans="1:23" x14ac:dyDescent="0.25">
      <c r="A504" s="164" t="s">
        <v>17</v>
      </c>
      <c r="B504" s="164" t="s">
        <v>22</v>
      </c>
      <c r="C504" s="164" t="s">
        <v>2</v>
      </c>
      <c r="D504" s="164">
        <v>90</v>
      </c>
      <c r="E504" s="164">
        <v>1200</v>
      </c>
      <c r="F504" s="165" t="s">
        <v>4</v>
      </c>
      <c r="G504" s="164"/>
      <c r="H504" s="164"/>
      <c r="I504" s="164"/>
      <c r="J504" s="164"/>
      <c r="K504" s="164" t="s">
        <v>229</v>
      </c>
      <c r="L504" s="166" t="s">
        <v>317</v>
      </c>
      <c r="M504" s="167"/>
      <c r="N504" s="167"/>
      <c r="O504" s="167"/>
      <c r="P504" s="168">
        <v>3.0763205212654219E-3</v>
      </c>
      <c r="Q504" s="170"/>
      <c r="R504" s="168">
        <v>3.3219988962275905E-3</v>
      </c>
      <c r="S504" s="164"/>
      <c r="T504" s="164"/>
      <c r="U504" s="164"/>
      <c r="V504" s="168">
        <v>3.5961617204607358E-3</v>
      </c>
      <c r="W504" s="168">
        <v>3.0157910665645975E-3</v>
      </c>
    </row>
    <row r="505" spans="1:23" x14ac:dyDescent="0.25">
      <c r="A505" s="164" t="s">
        <v>23</v>
      </c>
      <c r="B505" s="164" t="s">
        <v>231</v>
      </c>
      <c r="C505" s="164" t="s">
        <v>2</v>
      </c>
      <c r="D505" s="164">
        <v>90</v>
      </c>
      <c r="E505" s="164">
        <v>10</v>
      </c>
      <c r="F505" s="165" t="s">
        <v>40</v>
      </c>
      <c r="G505" s="164" t="s">
        <v>25</v>
      </c>
      <c r="H505" s="164">
        <v>40</v>
      </c>
      <c r="I505" s="164"/>
      <c r="J505" s="164"/>
      <c r="K505" s="164" t="s">
        <v>229</v>
      </c>
      <c r="L505" s="166" t="s">
        <v>318</v>
      </c>
      <c r="M505" s="167"/>
      <c r="N505" s="168">
        <v>1.9583058873796086E-4</v>
      </c>
      <c r="O505" s="167"/>
      <c r="P505" s="168">
        <v>5.3408342383080246E-4</v>
      </c>
      <c r="Q505" s="167"/>
      <c r="R505" s="168">
        <v>9.6135016289544423E-4</v>
      </c>
      <c r="S505" s="169">
        <v>1.1215751900446852E-3</v>
      </c>
      <c r="T505" s="164"/>
      <c r="U505" s="164"/>
      <c r="V505" s="167"/>
      <c r="W505" s="167"/>
    </row>
    <row r="506" spans="1:23" x14ac:dyDescent="0.25">
      <c r="A506" s="164" t="s">
        <v>23</v>
      </c>
      <c r="B506" s="164" t="s">
        <v>231</v>
      </c>
      <c r="C506" s="164" t="s">
        <v>2</v>
      </c>
      <c r="D506" s="164">
        <v>90</v>
      </c>
      <c r="E506" s="164">
        <v>10</v>
      </c>
      <c r="F506" s="165" t="s">
        <v>40</v>
      </c>
      <c r="G506" s="164" t="s">
        <v>25</v>
      </c>
      <c r="H506" s="164">
        <v>4</v>
      </c>
      <c r="I506" s="164"/>
      <c r="J506" s="164"/>
      <c r="K506" s="164" t="s">
        <v>229</v>
      </c>
      <c r="L506" s="166" t="s">
        <v>319</v>
      </c>
      <c r="M506" s="167"/>
      <c r="N506" s="168">
        <v>4.2726673906464194E-4</v>
      </c>
      <c r="O506" s="171"/>
      <c r="P506" s="168">
        <v>7.1211123177440314E-4</v>
      </c>
      <c r="Q506" s="171"/>
      <c r="R506" s="168">
        <v>9.7915294368980431E-4</v>
      </c>
      <c r="S506" s="169">
        <v>9.07941820512364E-4</v>
      </c>
      <c r="T506" s="172"/>
      <c r="U506" s="172"/>
      <c r="V506" s="171"/>
      <c r="W506" s="167"/>
    </row>
    <row r="507" spans="1:23" x14ac:dyDescent="0.25">
      <c r="A507" s="164" t="s">
        <v>23</v>
      </c>
      <c r="B507" s="164" t="s">
        <v>231</v>
      </c>
      <c r="C507" s="164" t="s">
        <v>2</v>
      </c>
      <c r="D507" s="164">
        <v>90</v>
      </c>
      <c r="E507" s="164">
        <v>10</v>
      </c>
      <c r="F507" s="165" t="s">
        <v>40</v>
      </c>
      <c r="G507" s="164" t="s">
        <v>26</v>
      </c>
      <c r="H507" s="164">
        <v>40</v>
      </c>
      <c r="I507" s="164"/>
      <c r="J507" s="164"/>
      <c r="K507" s="164" t="s">
        <v>229</v>
      </c>
      <c r="L507" s="166" t="s">
        <v>320</v>
      </c>
      <c r="M507" s="167"/>
      <c r="N507" s="168">
        <v>3.5605561588720157E-5</v>
      </c>
      <c r="O507" s="167"/>
      <c r="P507" s="168">
        <v>3.5605561588720157E-5</v>
      </c>
      <c r="Q507" s="167"/>
      <c r="R507" s="168">
        <v>1.4242224635488063E-4</v>
      </c>
      <c r="S507" s="169">
        <v>1.4242224635488063E-4</v>
      </c>
      <c r="T507" s="164"/>
      <c r="U507" s="164"/>
      <c r="V507" s="167"/>
      <c r="W507" s="167"/>
    </row>
    <row r="508" spans="1:23" x14ac:dyDescent="0.25">
      <c r="A508" s="164" t="s">
        <v>23</v>
      </c>
      <c r="B508" s="164" t="s">
        <v>231</v>
      </c>
      <c r="C508" s="164" t="s">
        <v>2</v>
      </c>
      <c r="D508" s="164">
        <v>90</v>
      </c>
      <c r="E508" s="164">
        <v>10</v>
      </c>
      <c r="F508" s="165" t="s">
        <v>40</v>
      </c>
      <c r="G508" s="164" t="s">
        <v>26</v>
      </c>
      <c r="H508" s="164">
        <v>4</v>
      </c>
      <c r="I508" s="164"/>
      <c r="J508" s="164"/>
      <c r="K508" s="164" t="s">
        <v>229</v>
      </c>
      <c r="L508" s="166" t="s">
        <v>321</v>
      </c>
      <c r="M508" s="167"/>
      <c r="N508" s="168">
        <v>7.1211123177440314E-5</v>
      </c>
      <c r="O508" s="167"/>
      <c r="P508" s="168">
        <v>1.2461946556052055E-4</v>
      </c>
      <c r="Q508" s="167"/>
      <c r="R508" s="168">
        <v>3.9166117747592172E-4</v>
      </c>
      <c r="S508" s="169">
        <v>4.984778622420822E-4</v>
      </c>
      <c r="T508" s="164"/>
      <c r="U508" s="164"/>
      <c r="V508" s="167"/>
      <c r="W508" s="167"/>
    </row>
    <row r="509" spans="1:23" x14ac:dyDescent="0.25">
      <c r="A509" s="164" t="s">
        <v>39</v>
      </c>
      <c r="B509" s="164" t="s">
        <v>106</v>
      </c>
      <c r="C509" s="164" t="s">
        <v>73</v>
      </c>
      <c r="D509" s="164">
        <v>110</v>
      </c>
      <c r="E509" s="164">
        <v>10</v>
      </c>
      <c r="F509" s="165" t="s">
        <v>4</v>
      </c>
      <c r="G509" s="164"/>
      <c r="H509" s="164"/>
      <c r="I509" s="164"/>
      <c r="J509" s="164" t="s">
        <v>64</v>
      </c>
      <c r="K509" s="164" t="s">
        <v>229</v>
      </c>
      <c r="L509" s="166" t="s">
        <v>322</v>
      </c>
      <c r="M509" s="167"/>
      <c r="N509" s="168">
        <v>1.4225013855532977E-3</v>
      </c>
      <c r="O509" s="167"/>
      <c r="P509" s="168">
        <v>1.7108462610032904E-3</v>
      </c>
      <c r="Q509" s="167"/>
      <c r="R509" s="167"/>
      <c r="S509" s="164"/>
      <c r="T509" s="164"/>
      <c r="U509" s="164"/>
      <c r="V509" s="167"/>
      <c r="W509" s="167"/>
    </row>
    <row r="510" spans="1:23" x14ac:dyDescent="0.25">
      <c r="A510" s="164" t="s">
        <v>39</v>
      </c>
      <c r="B510" s="164" t="s">
        <v>106</v>
      </c>
      <c r="C510" s="164" t="s">
        <v>73</v>
      </c>
      <c r="D510" s="164">
        <v>110</v>
      </c>
      <c r="E510" s="164">
        <v>10</v>
      </c>
      <c r="F510" s="165" t="s">
        <v>4</v>
      </c>
      <c r="G510" s="164"/>
      <c r="H510" s="164"/>
      <c r="I510" s="164"/>
      <c r="J510" s="164" t="s">
        <v>104</v>
      </c>
      <c r="K510" s="164" t="s">
        <v>229</v>
      </c>
      <c r="L510" s="166" t="s">
        <v>323</v>
      </c>
      <c r="M510" s="167"/>
      <c r="N510" s="168">
        <v>1.2164309145650362E-3</v>
      </c>
      <c r="O510" s="167"/>
      <c r="P510" s="168">
        <v>1.5301501390546281E-3</v>
      </c>
      <c r="Q510" s="167"/>
      <c r="R510" s="167"/>
      <c r="S510" s="164"/>
      <c r="T510" s="164"/>
      <c r="U510" s="164"/>
      <c r="V510" s="167"/>
      <c r="W510" s="167"/>
    </row>
    <row r="511" spans="1:23" x14ac:dyDescent="0.25">
      <c r="A511" s="164" t="s">
        <v>39</v>
      </c>
      <c r="B511" s="164" t="s">
        <v>105</v>
      </c>
      <c r="C511" s="164" t="s">
        <v>73</v>
      </c>
      <c r="D511" s="164">
        <v>90</v>
      </c>
      <c r="E511" s="164">
        <v>10</v>
      </c>
      <c r="F511" s="165" t="s">
        <v>4</v>
      </c>
      <c r="G511" s="164"/>
      <c r="H511" s="164"/>
      <c r="I511" s="164"/>
      <c r="J511" s="164" t="s">
        <v>64</v>
      </c>
      <c r="K511" s="164" t="s">
        <v>229</v>
      </c>
      <c r="L511" s="166" t="s">
        <v>324</v>
      </c>
      <c r="M511" s="167"/>
      <c r="N511" s="168">
        <v>5.0748698079198726E-4</v>
      </c>
      <c r="O511" s="167"/>
      <c r="P511" s="168">
        <v>1.2379606652653025E-3</v>
      </c>
      <c r="Q511" s="167"/>
      <c r="R511" s="168">
        <v>2.0337925215072822E-3</v>
      </c>
      <c r="S511" s="169">
        <v>1.9915019397746168E-3</v>
      </c>
      <c r="T511" s="164"/>
      <c r="U511" s="164"/>
      <c r="V511" s="167"/>
      <c r="W511" s="167"/>
    </row>
    <row r="512" spans="1:23" x14ac:dyDescent="0.25">
      <c r="A512" s="164" t="s">
        <v>39</v>
      </c>
      <c r="B512" s="164" t="s">
        <v>105</v>
      </c>
      <c r="C512" s="164" t="s">
        <v>73</v>
      </c>
      <c r="D512" s="164">
        <v>90</v>
      </c>
      <c r="E512" s="164">
        <v>10</v>
      </c>
      <c r="F512" s="165" t="s">
        <v>4</v>
      </c>
      <c r="G512" s="164"/>
      <c r="H512" s="164"/>
      <c r="I512" s="164"/>
      <c r="J512" s="164" t="s">
        <v>104</v>
      </c>
      <c r="K512" s="164" t="s">
        <v>229</v>
      </c>
      <c r="L512" s="166" t="s">
        <v>325</v>
      </c>
      <c r="M512" s="167"/>
      <c r="N512" s="168">
        <v>3.7869293642432391E-4</v>
      </c>
      <c r="O512" s="167"/>
      <c r="P512" s="168">
        <v>1.2406518841028358E-3</v>
      </c>
      <c r="Q512" s="167"/>
      <c r="R512" s="168">
        <v>1.6839340726279579E-3</v>
      </c>
      <c r="S512" s="164"/>
      <c r="T512" s="164"/>
      <c r="U512" s="164"/>
      <c r="V512" s="167"/>
      <c r="W512" s="167"/>
    </row>
    <row r="513" spans="1:23" x14ac:dyDescent="0.25">
      <c r="A513" s="164" t="s">
        <v>39</v>
      </c>
      <c r="B513" s="164" t="s">
        <v>103</v>
      </c>
      <c r="C513" s="164" t="s">
        <v>73</v>
      </c>
      <c r="D513" s="164">
        <v>70</v>
      </c>
      <c r="E513" s="164">
        <v>10</v>
      </c>
      <c r="F513" s="165" t="s">
        <v>4</v>
      </c>
      <c r="G513" s="164"/>
      <c r="H513" s="164"/>
      <c r="I513" s="164"/>
      <c r="J513" s="164" t="s">
        <v>64</v>
      </c>
      <c r="K513" s="164" t="s">
        <v>229</v>
      </c>
      <c r="L513" s="166" t="s">
        <v>326</v>
      </c>
      <c r="M513" s="167"/>
      <c r="N513" s="167"/>
      <c r="O513" s="167"/>
      <c r="P513" s="168">
        <v>3.7792401675645719E-4</v>
      </c>
      <c r="Q513" s="167"/>
      <c r="R513" s="168">
        <v>1.5455285324119611E-4</v>
      </c>
      <c r="S513" s="164"/>
      <c r="T513" s="164"/>
      <c r="U513" s="164"/>
      <c r="V513" s="167"/>
      <c r="W513" s="167"/>
    </row>
    <row r="514" spans="1:23" x14ac:dyDescent="0.25">
      <c r="A514" s="164" t="s">
        <v>39</v>
      </c>
      <c r="B514" s="164" t="s">
        <v>103</v>
      </c>
      <c r="C514" s="164" t="s">
        <v>73</v>
      </c>
      <c r="D514" s="164">
        <v>70</v>
      </c>
      <c r="E514" s="164">
        <v>10</v>
      </c>
      <c r="F514" s="165" t="s">
        <v>4</v>
      </c>
      <c r="G514" s="164"/>
      <c r="H514" s="164"/>
      <c r="I514" s="164"/>
      <c r="J514" s="164" t="s">
        <v>104</v>
      </c>
      <c r="K514" s="164" t="s">
        <v>229</v>
      </c>
      <c r="L514" s="166" t="s">
        <v>327</v>
      </c>
      <c r="M514" s="167"/>
      <c r="N514" s="167"/>
      <c r="O514" s="167"/>
      <c r="P514" s="168">
        <v>4.0406728546392331E-4</v>
      </c>
      <c r="Q514" s="167"/>
      <c r="R514" s="167"/>
      <c r="S514" s="164"/>
      <c r="T514" s="164"/>
      <c r="U514" s="164"/>
      <c r="V514" s="167"/>
      <c r="W514" s="167"/>
    </row>
    <row r="515" spans="1:23" x14ac:dyDescent="0.25">
      <c r="A515" s="164" t="s">
        <v>39</v>
      </c>
      <c r="B515" s="164" t="s">
        <v>108</v>
      </c>
      <c r="C515" s="164" t="s">
        <v>73</v>
      </c>
      <c r="D515" s="164">
        <v>110</v>
      </c>
      <c r="E515" s="164">
        <v>1320</v>
      </c>
      <c r="F515" s="165" t="s">
        <v>4</v>
      </c>
      <c r="G515" s="164"/>
      <c r="H515" s="164"/>
      <c r="I515" s="164"/>
      <c r="J515" s="164"/>
      <c r="K515" s="164" t="s">
        <v>229</v>
      </c>
      <c r="L515" s="166" t="s">
        <v>328</v>
      </c>
      <c r="M515" s="167"/>
      <c r="N515" s="168">
        <v>5.5316080906326615E-3</v>
      </c>
      <c r="O515" s="167"/>
      <c r="P515" s="168">
        <v>4.9226237136822766E-3</v>
      </c>
      <c r="Q515" s="167"/>
      <c r="R515" s="167"/>
      <c r="S515" s="164"/>
      <c r="T515" s="164"/>
      <c r="U515" s="164"/>
      <c r="V515" s="167"/>
      <c r="W515" s="167"/>
    </row>
    <row r="516" spans="1:23" x14ac:dyDescent="0.25">
      <c r="A516" s="164" t="s">
        <v>39</v>
      </c>
      <c r="B516" s="164" t="s">
        <v>107</v>
      </c>
      <c r="C516" s="164" t="s">
        <v>73</v>
      </c>
      <c r="D516" s="164">
        <v>90</v>
      </c>
      <c r="E516" s="164">
        <v>1320</v>
      </c>
      <c r="F516" s="165" t="s">
        <v>4</v>
      </c>
      <c r="G516" s="164"/>
      <c r="H516" s="164"/>
      <c r="I516" s="164"/>
      <c r="J516" s="164" t="s">
        <v>64</v>
      </c>
      <c r="K516" s="164" t="s">
        <v>229</v>
      </c>
      <c r="L516" s="166" t="s">
        <v>329</v>
      </c>
      <c r="M516" s="167"/>
      <c r="N516" s="168">
        <v>3.7554036578607061E-3</v>
      </c>
      <c r="O516" s="167"/>
      <c r="P516" s="168">
        <v>3.7554036578607061E-3</v>
      </c>
      <c r="Q516" s="167"/>
      <c r="R516" s="168">
        <v>3.8569010540191037E-3</v>
      </c>
      <c r="S516" s="169">
        <v>3.7554036578607061E-3</v>
      </c>
      <c r="T516" s="164"/>
      <c r="U516" s="164"/>
      <c r="V516" s="167"/>
      <c r="W516" s="167"/>
    </row>
    <row r="517" spans="1:23" x14ac:dyDescent="0.25">
      <c r="A517" s="164" t="s">
        <v>39</v>
      </c>
      <c r="B517" s="164" t="s">
        <v>107</v>
      </c>
      <c r="C517" s="164" t="s">
        <v>73</v>
      </c>
      <c r="D517" s="164">
        <v>90</v>
      </c>
      <c r="E517" s="164">
        <v>1320</v>
      </c>
      <c r="F517" s="165" t="s">
        <v>4</v>
      </c>
      <c r="G517" s="164"/>
      <c r="H517" s="164"/>
      <c r="I517" s="164"/>
      <c r="J517" s="164" t="s">
        <v>104</v>
      </c>
      <c r="K517" s="164" t="s">
        <v>229</v>
      </c>
      <c r="L517" s="166" t="s">
        <v>330</v>
      </c>
      <c r="M517" s="167"/>
      <c r="N517" s="168">
        <v>4.5673828271278853E-3</v>
      </c>
      <c r="O517" s="167"/>
      <c r="P517" s="168">
        <v>5.0748698079198726E-3</v>
      </c>
      <c r="Q517" s="168">
        <v>4.4151367328902893E-3</v>
      </c>
      <c r="R517" s="168">
        <v>4.5673828271278853E-3</v>
      </c>
      <c r="S517" s="164"/>
      <c r="T517" s="164"/>
      <c r="U517" s="164"/>
      <c r="V517" s="167"/>
      <c r="W517" s="167"/>
    </row>
    <row r="518" spans="1:23" x14ac:dyDescent="0.25">
      <c r="A518" s="164" t="s">
        <v>39</v>
      </c>
      <c r="B518" s="164" t="s">
        <v>106</v>
      </c>
      <c r="C518" s="164" t="s">
        <v>73</v>
      </c>
      <c r="D518" s="164">
        <v>70</v>
      </c>
      <c r="E518" s="164">
        <v>1320</v>
      </c>
      <c r="F518" s="165" t="s">
        <v>4</v>
      </c>
      <c r="G518" s="164"/>
      <c r="H518" s="164"/>
      <c r="I518" s="164"/>
      <c r="J518" s="164"/>
      <c r="K518" s="164" t="s">
        <v>229</v>
      </c>
      <c r="L518" s="166" t="s">
        <v>331</v>
      </c>
      <c r="M518" s="167"/>
      <c r="N518" s="167"/>
      <c r="O518" s="167"/>
      <c r="P518" s="168">
        <v>3.8061523559399044E-3</v>
      </c>
      <c r="Q518" s="167"/>
      <c r="R518" s="168">
        <v>2.0806966212471478E-3</v>
      </c>
      <c r="S518" s="164"/>
      <c r="T518" s="164"/>
      <c r="U518" s="164"/>
      <c r="V518" s="167"/>
      <c r="W518" s="167"/>
    </row>
    <row r="519" spans="1:23" x14ac:dyDescent="0.25">
      <c r="A519" s="164" t="s">
        <v>17</v>
      </c>
      <c r="B519" s="164" t="s">
        <v>124</v>
      </c>
      <c r="C519" s="164" t="s">
        <v>73</v>
      </c>
      <c r="D519" s="164">
        <v>90</v>
      </c>
      <c r="E519" s="164">
        <v>1200</v>
      </c>
      <c r="F519" s="165" t="s">
        <v>4</v>
      </c>
      <c r="G519" s="164"/>
      <c r="H519" s="164"/>
      <c r="I519" s="164"/>
      <c r="J519" s="164"/>
      <c r="K519" s="164" t="s">
        <v>229</v>
      </c>
      <c r="L519" s="166" t="s">
        <v>332</v>
      </c>
      <c r="M519" s="167"/>
      <c r="N519" s="167"/>
      <c r="O519" s="167"/>
      <c r="P519" s="168">
        <v>5.6612842926065058E-3</v>
      </c>
      <c r="Q519" s="167"/>
      <c r="R519" s="168">
        <v>5.0559897455982623E-3</v>
      </c>
      <c r="S519" s="164"/>
      <c r="T519" s="164"/>
      <c r="U519" s="164"/>
      <c r="V519" s="168">
        <v>5.5900731694290646E-3</v>
      </c>
      <c r="W519" s="168">
        <v>4.6999341297110616E-3</v>
      </c>
    </row>
    <row r="520" spans="1:23" x14ac:dyDescent="0.25">
      <c r="A520" s="164" t="s">
        <v>17</v>
      </c>
      <c r="B520" s="164" t="s">
        <v>125</v>
      </c>
      <c r="C520" s="164" t="s">
        <v>73</v>
      </c>
      <c r="D520" s="164">
        <v>90</v>
      </c>
      <c r="E520" s="164">
        <v>1200</v>
      </c>
      <c r="F520" s="165" t="s">
        <v>4</v>
      </c>
      <c r="G520" s="164"/>
      <c r="H520" s="164"/>
      <c r="I520" s="164"/>
      <c r="J520" s="164"/>
      <c r="K520" s="164" t="s">
        <v>229</v>
      </c>
      <c r="L520" s="166" t="s">
        <v>332</v>
      </c>
      <c r="M520" s="167"/>
      <c r="N520" s="167"/>
      <c r="O520" s="167"/>
      <c r="P520" s="168">
        <v>5.5544676078403453E-3</v>
      </c>
      <c r="Q520" s="167"/>
      <c r="R520" s="168">
        <v>5.1272008687757034E-3</v>
      </c>
      <c r="S520" s="164"/>
      <c r="T520" s="164"/>
      <c r="U520" s="164"/>
      <c r="V520" s="168">
        <v>5.6256787310177848E-3</v>
      </c>
      <c r="W520" s="168">
        <v>4.806750814477222E-3</v>
      </c>
    </row>
    <row r="521" spans="1:23" x14ac:dyDescent="0.25">
      <c r="A521" s="164" t="s">
        <v>17</v>
      </c>
      <c r="B521" s="164" t="s">
        <v>126</v>
      </c>
      <c r="C521" s="164" t="s">
        <v>73</v>
      </c>
      <c r="D521" s="164">
        <v>90</v>
      </c>
      <c r="E521" s="164">
        <v>1200</v>
      </c>
      <c r="F521" s="165" t="s">
        <v>4</v>
      </c>
      <c r="G521" s="164"/>
      <c r="H521" s="164"/>
      <c r="I521" s="164"/>
      <c r="J521" s="164"/>
      <c r="K521" s="164" t="s">
        <v>229</v>
      </c>
      <c r="L521" s="166" t="s">
        <v>332</v>
      </c>
      <c r="M521" s="167"/>
      <c r="N521" s="167"/>
      <c r="O521" s="167"/>
      <c r="P521" s="168">
        <v>5.3052286767193034E-3</v>
      </c>
      <c r="Q521" s="167"/>
      <c r="R521" s="168">
        <v>5.0559897455982623E-3</v>
      </c>
      <c r="S521" s="164"/>
      <c r="T521" s="164"/>
      <c r="U521" s="164"/>
      <c r="V521" s="168">
        <v>5.4832564846629041E-3</v>
      </c>
      <c r="W521" s="168">
        <v>4.6287230065336204E-3</v>
      </c>
    </row>
    <row r="522" spans="1:23" x14ac:dyDescent="0.25">
      <c r="A522" s="164" t="s">
        <v>17</v>
      </c>
      <c r="B522" s="164" t="s">
        <v>127</v>
      </c>
      <c r="C522" s="164" t="s">
        <v>73</v>
      </c>
      <c r="D522" s="164">
        <v>90</v>
      </c>
      <c r="E522" s="164">
        <v>1200</v>
      </c>
      <c r="F522" s="165" t="s">
        <v>4</v>
      </c>
      <c r="G522" s="164"/>
      <c r="H522" s="164"/>
      <c r="I522" s="164"/>
      <c r="J522" s="164"/>
      <c r="K522" s="164" t="s">
        <v>229</v>
      </c>
      <c r="L522" s="166" t="s">
        <v>332</v>
      </c>
      <c r="M522" s="167"/>
      <c r="N522" s="167"/>
      <c r="O522" s="167"/>
      <c r="P522" s="168">
        <v>3.1297288636485021E-3</v>
      </c>
      <c r="Q522" s="167"/>
      <c r="R522" s="168">
        <v>4.8423563760659413E-3</v>
      </c>
      <c r="S522" s="164"/>
      <c r="T522" s="164"/>
      <c r="U522" s="164"/>
      <c r="V522" s="168">
        <v>5.3764397998967437E-3</v>
      </c>
      <c r="W522" s="168">
        <v>4.5219063217674599E-3</v>
      </c>
    </row>
    <row r="523" spans="1:23" x14ac:dyDescent="0.25">
      <c r="A523" s="164" t="s">
        <v>17</v>
      </c>
      <c r="B523" s="164" t="s">
        <v>128</v>
      </c>
      <c r="C523" s="164" t="s">
        <v>73</v>
      </c>
      <c r="D523" s="164">
        <v>90</v>
      </c>
      <c r="E523" s="164">
        <v>1200</v>
      </c>
      <c r="F523" s="165" t="s">
        <v>4</v>
      </c>
      <c r="G523" s="164"/>
      <c r="H523" s="164"/>
      <c r="I523" s="164"/>
      <c r="J523" s="164"/>
      <c r="K523" s="164" t="s">
        <v>229</v>
      </c>
      <c r="L523" s="166" t="s">
        <v>332</v>
      </c>
      <c r="M523" s="167"/>
      <c r="N523" s="167"/>
      <c r="O523" s="167"/>
      <c r="P523" s="168">
        <v>5.5544676078403453E-3</v>
      </c>
      <c r="Q523" s="167"/>
      <c r="R523" s="168">
        <v>5.1628064303644227E-3</v>
      </c>
      <c r="S523" s="164"/>
      <c r="T523" s="164"/>
      <c r="U523" s="164"/>
      <c r="V523" s="168">
        <v>5.6256787310177848E-3</v>
      </c>
      <c r="W523" s="168">
        <v>4.6287230065336204E-3</v>
      </c>
    </row>
  </sheetData>
  <phoneticPr fontId="1" type="noConversion"/>
  <pageMargins left="0.75" right="0.75" top="1" bottom="1" header="0.5" footer="0.5"/>
  <pageSetup paperSize="9" orientation="portrait" verticalDpi="0"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0"/>
  <sheetViews>
    <sheetView zoomScale="110" zoomScaleNormal="110" workbookViewId="0">
      <pane xSplit="20280" topLeftCell="P1"/>
      <selection activeCell="F24" sqref="F24"/>
      <selection pane="topRight" activeCell="AF20" sqref="AF20"/>
    </sheetView>
  </sheetViews>
  <sheetFormatPr defaultRowHeight="13.2" x14ac:dyDescent="0.25"/>
  <cols>
    <col min="1" max="1" width="8.77734375" style="18" customWidth="1"/>
    <col min="2" max="5" width="8.77734375" style="214" customWidth="1"/>
    <col min="6" max="32" width="8.77734375" style="226" customWidth="1"/>
    <col min="33" max="37" width="8.77734375" style="223" customWidth="1"/>
    <col min="38" max="38" width="8.77734375" style="220" customWidth="1"/>
    <col min="39" max="39" width="8.77734375" style="217" customWidth="1"/>
  </cols>
  <sheetData>
    <row r="2" spans="1:39" s="213" customFormat="1" ht="35.4" customHeight="1" x14ac:dyDescent="0.25">
      <c r="A2" s="211" t="s">
        <v>334</v>
      </c>
      <c r="B2" s="215" t="s">
        <v>306</v>
      </c>
      <c r="C2" s="215" t="s">
        <v>323</v>
      </c>
      <c r="D2" s="215" t="s">
        <v>322</v>
      </c>
      <c r="E2" s="215" t="s">
        <v>328</v>
      </c>
      <c r="F2" s="227" t="s">
        <v>297</v>
      </c>
      <c r="G2" s="227" t="s">
        <v>296</v>
      </c>
      <c r="H2" s="227" t="s">
        <v>294</v>
      </c>
      <c r="I2" s="227" t="s">
        <v>295</v>
      </c>
      <c r="J2" s="227" t="s">
        <v>301</v>
      </c>
      <c r="K2" s="227" t="s">
        <v>299</v>
      </c>
      <c r="L2" s="227" t="s">
        <v>300</v>
      </c>
      <c r="M2" s="227" t="s">
        <v>298</v>
      </c>
      <c r="N2" s="227" t="s">
        <v>312</v>
      </c>
      <c r="O2" s="227" t="s">
        <v>309</v>
      </c>
      <c r="P2" s="227" t="s">
        <v>311</v>
      </c>
      <c r="Q2" s="227" t="s">
        <v>313</v>
      </c>
      <c r="R2" s="227" t="s">
        <v>308</v>
      </c>
      <c r="S2" s="227" t="s">
        <v>314</v>
      </c>
      <c r="T2" s="227" t="s">
        <v>310</v>
      </c>
      <c r="U2" s="227" t="s">
        <v>315</v>
      </c>
      <c r="V2" s="227" t="s">
        <v>325</v>
      </c>
      <c r="W2" s="227" t="s">
        <v>324</v>
      </c>
      <c r="X2" s="227" t="s">
        <v>332</v>
      </c>
      <c r="Y2" s="227" t="s">
        <v>330</v>
      </c>
      <c r="Z2" s="227" t="s">
        <v>329</v>
      </c>
      <c r="AA2" s="227" t="s">
        <v>320</v>
      </c>
      <c r="AB2" s="227" t="s">
        <v>321</v>
      </c>
      <c r="AC2" s="227" t="s">
        <v>318</v>
      </c>
      <c r="AD2" s="227" t="s">
        <v>319</v>
      </c>
      <c r="AE2" s="227" t="s">
        <v>316</v>
      </c>
      <c r="AF2" s="227" t="s">
        <v>317</v>
      </c>
      <c r="AG2" s="224" t="s">
        <v>302</v>
      </c>
      <c r="AH2" s="224" t="s">
        <v>305</v>
      </c>
      <c r="AI2" s="224" t="s">
        <v>327</v>
      </c>
      <c r="AJ2" s="224" t="s">
        <v>326</v>
      </c>
      <c r="AK2" s="224" t="s">
        <v>331</v>
      </c>
      <c r="AL2" s="221" t="s">
        <v>303</v>
      </c>
      <c r="AM2" s="218" t="s">
        <v>304</v>
      </c>
    </row>
    <row r="3" spans="1:39" x14ac:dyDescent="0.25">
      <c r="A3" s="212">
        <v>3</v>
      </c>
      <c r="B3" s="216">
        <v>4.6173126756906543E-4</v>
      </c>
      <c r="C3" s="216"/>
      <c r="D3" s="216"/>
      <c r="E3" s="216"/>
      <c r="F3" s="228"/>
      <c r="G3" s="228"/>
      <c r="H3" s="228"/>
      <c r="I3" s="228"/>
      <c r="J3" s="228"/>
      <c r="K3" s="228"/>
      <c r="L3" s="228"/>
      <c r="M3" s="228"/>
      <c r="N3" s="228">
        <v>2.7034017205825815E-4</v>
      </c>
      <c r="O3" s="228"/>
      <c r="P3" s="228"/>
      <c r="Q3" s="228"/>
      <c r="R3" s="228"/>
      <c r="S3" s="228"/>
      <c r="T3" s="228"/>
      <c r="U3" s="228"/>
      <c r="V3" s="228"/>
      <c r="W3" s="228"/>
      <c r="X3" s="228"/>
      <c r="Y3" s="228"/>
      <c r="Z3" s="228"/>
      <c r="AA3" s="228"/>
      <c r="AB3" s="228"/>
      <c r="AC3" s="228"/>
      <c r="AD3" s="228"/>
      <c r="AE3" s="228"/>
      <c r="AF3" s="228"/>
      <c r="AG3" s="225"/>
      <c r="AH3" s="225"/>
      <c r="AI3" s="225"/>
      <c r="AJ3" s="225"/>
      <c r="AK3" s="225"/>
      <c r="AL3" s="222"/>
      <c r="AM3" s="219"/>
    </row>
    <row r="4" spans="1:39" x14ac:dyDescent="0.25">
      <c r="A4" s="212">
        <v>7</v>
      </c>
      <c r="B4" s="216">
        <v>5.6770237815868699E-4</v>
      </c>
      <c r="C4" s="216">
        <v>1.2164309145650362E-3</v>
      </c>
      <c r="D4" s="216">
        <v>1.4225013855532977E-3</v>
      </c>
      <c r="E4" s="216">
        <v>5.5316080906326615E-3</v>
      </c>
      <c r="F4" s="228">
        <v>3.784682521057914E-4</v>
      </c>
      <c r="G4" s="228"/>
      <c r="H4" s="228">
        <v>1.0681668476616048E-4</v>
      </c>
      <c r="I4" s="228"/>
      <c r="J4" s="228"/>
      <c r="K4" s="228"/>
      <c r="L4" s="228"/>
      <c r="M4" s="228"/>
      <c r="N4" s="228">
        <v>3.2290631662514161E-4</v>
      </c>
      <c r="O4" s="228">
        <v>2.3499670648555304E-4</v>
      </c>
      <c r="P4" s="228">
        <v>1.7802780794360078E-4</v>
      </c>
      <c r="Q4" s="228">
        <v>7.5094492238405049E-5</v>
      </c>
      <c r="R4" s="228"/>
      <c r="S4" s="228"/>
      <c r="T4" s="228"/>
      <c r="U4" s="228"/>
      <c r="V4" s="228">
        <v>3.7869293642432391E-4</v>
      </c>
      <c r="W4" s="228">
        <v>5.0748698079198726E-4</v>
      </c>
      <c r="X4" s="228"/>
      <c r="Y4" s="228">
        <v>4.5673828271278853E-3</v>
      </c>
      <c r="Z4" s="228">
        <v>3.7554036578607061E-3</v>
      </c>
      <c r="AA4" s="228">
        <v>3.5605561588720157E-5</v>
      </c>
      <c r="AB4" s="228">
        <v>7.1211123177440314E-5</v>
      </c>
      <c r="AC4" s="228">
        <v>1.9583058873796086E-4</v>
      </c>
      <c r="AD4" s="228">
        <v>4.2726673906464194E-4</v>
      </c>
      <c r="AE4" s="228">
        <v>3.5605561588720157E-5</v>
      </c>
      <c r="AF4" s="228"/>
      <c r="AG4" s="225"/>
      <c r="AH4" s="225">
        <v>2.8385118907934355E-4</v>
      </c>
      <c r="AI4" s="225"/>
      <c r="AJ4" s="225"/>
      <c r="AK4" s="225"/>
      <c r="AL4" s="222"/>
      <c r="AM4" s="219">
        <v>1.6531493251980963E-3</v>
      </c>
    </row>
    <row r="5" spans="1:39" x14ac:dyDescent="0.25">
      <c r="A5" s="212">
        <v>14</v>
      </c>
      <c r="B5" s="216"/>
      <c r="C5" s="216"/>
      <c r="D5" s="216"/>
      <c r="E5" s="216"/>
      <c r="F5" s="228"/>
      <c r="G5" s="228"/>
      <c r="H5" s="228"/>
      <c r="I5" s="228"/>
      <c r="J5" s="228"/>
      <c r="K5" s="228"/>
      <c r="L5" s="228"/>
      <c r="M5" s="228"/>
      <c r="N5" s="228">
        <v>5.4818979334035677E-4</v>
      </c>
      <c r="O5" s="228"/>
      <c r="P5" s="228"/>
      <c r="Q5" s="228">
        <v>3.4543466429666313E-4</v>
      </c>
      <c r="R5" s="228"/>
      <c r="S5" s="228"/>
      <c r="T5" s="228"/>
      <c r="U5" s="228"/>
      <c r="V5" s="228"/>
      <c r="W5" s="228"/>
      <c r="X5" s="228"/>
      <c r="Y5" s="228"/>
      <c r="Z5" s="228"/>
      <c r="AA5" s="228"/>
      <c r="AB5" s="228"/>
      <c r="AC5" s="228"/>
      <c r="AD5" s="228"/>
      <c r="AE5" s="228"/>
      <c r="AF5" s="228"/>
      <c r="AG5" s="225"/>
      <c r="AH5" s="225"/>
      <c r="AI5" s="225"/>
      <c r="AJ5" s="225"/>
      <c r="AK5" s="225"/>
      <c r="AL5" s="222"/>
      <c r="AM5" s="219"/>
    </row>
    <row r="6" spans="1:39" x14ac:dyDescent="0.25">
      <c r="A6" s="212">
        <v>28</v>
      </c>
      <c r="B6" s="216">
        <v>8.7047697984332011E-4</v>
      </c>
      <c r="C6" s="216">
        <v>1.5301501390546281E-3</v>
      </c>
      <c r="D6" s="216">
        <v>1.7108462610032904E-3</v>
      </c>
      <c r="E6" s="216">
        <v>4.9226237136822766E-3</v>
      </c>
      <c r="F6" s="228">
        <v>5.752717432008029E-4</v>
      </c>
      <c r="G6" s="228">
        <v>4.7762693415750866E-4</v>
      </c>
      <c r="H6" s="228">
        <v>2.0295170105570494E-3</v>
      </c>
      <c r="I6" s="228">
        <v>4.6173126756906543E-4</v>
      </c>
      <c r="J6" s="228">
        <v>1.6652603092654819E-3</v>
      </c>
      <c r="K6" s="228">
        <v>9.5373999530659419E-4</v>
      </c>
      <c r="L6" s="228"/>
      <c r="M6" s="228"/>
      <c r="N6" s="228">
        <v>6.6083153169796448E-4</v>
      </c>
      <c r="O6" s="228">
        <v>3.311317227750975E-4</v>
      </c>
      <c r="P6" s="228">
        <v>2.8484449270976125E-4</v>
      </c>
      <c r="Q6" s="228">
        <v>5.106425472211543E-4</v>
      </c>
      <c r="R6" s="228"/>
      <c r="S6" s="228"/>
      <c r="T6" s="228"/>
      <c r="U6" s="228"/>
      <c r="V6" s="228">
        <v>1.2406518841028358E-3</v>
      </c>
      <c r="W6" s="228">
        <v>1.2379606652653025E-3</v>
      </c>
      <c r="X6" s="228">
        <v>5.6612842926065058E-3</v>
      </c>
      <c r="Y6" s="228">
        <v>5.0748698079198726E-3</v>
      </c>
      <c r="Z6" s="228">
        <v>3.7554036578607061E-3</v>
      </c>
      <c r="AA6" s="228">
        <v>3.5605561588720157E-5</v>
      </c>
      <c r="AB6" s="228">
        <v>1.2461946556052055E-4</v>
      </c>
      <c r="AC6" s="228">
        <v>5.3408342383080246E-4</v>
      </c>
      <c r="AD6" s="228">
        <v>7.1211123177440314E-4</v>
      </c>
      <c r="AE6" s="228">
        <v>8.3673069733492379E-4</v>
      </c>
      <c r="AF6" s="228">
        <v>3.1724555375549661E-3</v>
      </c>
      <c r="AG6" s="225">
        <v>1.9983123711185781E-3</v>
      </c>
      <c r="AH6" s="225">
        <v>7.9478332942216194E-4</v>
      </c>
      <c r="AI6" s="225">
        <v>4.0406728546392331E-4</v>
      </c>
      <c r="AJ6" s="225">
        <v>3.7792401675645719E-4</v>
      </c>
      <c r="AK6" s="225">
        <v>3.8061523559399044E-3</v>
      </c>
      <c r="AL6" s="222">
        <v>9.1589317009601516E-4</v>
      </c>
      <c r="AM6" s="219">
        <v>6.6913186972303914E-4</v>
      </c>
    </row>
    <row r="7" spans="1:39" x14ac:dyDescent="0.25">
      <c r="A7" s="212">
        <v>56</v>
      </c>
      <c r="B7" s="216"/>
      <c r="C7" s="216"/>
      <c r="D7" s="216"/>
      <c r="E7" s="216"/>
      <c r="F7" s="228"/>
      <c r="G7" s="228"/>
      <c r="H7" s="228"/>
      <c r="I7" s="228"/>
      <c r="J7" s="228"/>
      <c r="K7" s="228"/>
      <c r="L7" s="228"/>
      <c r="M7" s="228"/>
      <c r="N7" s="228"/>
      <c r="O7" s="228"/>
      <c r="P7" s="228"/>
      <c r="Q7" s="228"/>
      <c r="R7" s="228"/>
      <c r="S7" s="228"/>
      <c r="T7" s="228"/>
      <c r="U7" s="228"/>
      <c r="V7" s="228"/>
      <c r="W7" s="228"/>
      <c r="X7" s="228"/>
      <c r="Y7" s="228">
        <v>4.4151367328902893E-3</v>
      </c>
      <c r="Z7" s="228"/>
      <c r="AA7" s="228"/>
      <c r="AB7" s="228"/>
      <c r="AC7" s="228"/>
      <c r="AD7" s="228"/>
      <c r="AE7" s="228"/>
      <c r="AF7" s="228"/>
      <c r="AG7" s="225"/>
      <c r="AH7" s="225"/>
      <c r="AI7" s="225"/>
      <c r="AJ7" s="225"/>
      <c r="AK7" s="225"/>
      <c r="AL7" s="222"/>
      <c r="AM7" s="219"/>
    </row>
    <row r="8" spans="1:39" x14ac:dyDescent="0.25">
      <c r="A8" s="212">
        <v>91</v>
      </c>
      <c r="B8" s="216">
        <v>1.0218642806856366E-3</v>
      </c>
      <c r="C8" s="216"/>
      <c r="D8" s="216"/>
      <c r="E8" s="216"/>
      <c r="F8" s="228">
        <v>6.0554920336926624E-4</v>
      </c>
      <c r="G8" s="228"/>
      <c r="H8" s="228">
        <v>1.7802780794360078E-5</v>
      </c>
      <c r="I8" s="228"/>
      <c r="J8" s="228">
        <v>2.1648384020451264E-3</v>
      </c>
      <c r="K8" s="228">
        <v>9.4238594774342032E-4</v>
      </c>
      <c r="L8" s="228">
        <v>1.8696331654026092E-3</v>
      </c>
      <c r="M8" s="228">
        <v>1.5895666588443239E-3</v>
      </c>
      <c r="N8" s="228">
        <v>7.5094492238405046E-4</v>
      </c>
      <c r="O8" s="228">
        <v>9.6135016289544423E-4</v>
      </c>
      <c r="P8" s="228">
        <v>9.9695572448416439E-4</v>
      </c>
      <c r="Q8" s="228">
        <v>7.359260239363693E-4</v>
      </c>
      <c r="R8" s="228"/>
      <c r="S8" s="228">
        <v>2.8085340097163489E-3</v>
      </c>
      <c r="T8" s="228">
        <v>1.7090669562585677E-3</v>
      </c>
      <c r="U8" s="228">
        <v>3.304157658489822E-3</v>
      </c>
      <c r="V8" s="228">
        <v>1.6839340726279579E-3</v>
      </c>
      <c r="W8" s="228">
        <v>2.0337925215072822E-3</v>
      </c>
      <c r="X8" s="228">
        <v>5.0559897455982623E-3</v>
      </c>
      <c r="Y8" s="228">
        <v>4.5673828271278853E-3</v>
      </c>
      <c r="Z8" s="228">
        <v>3.8569010540191037E-3</v>
      </c>
      <c r="AA8" s="228">
        <v>1.4242224635488063E-4</v>
      </c>
      <c r="AB8" s="228">
        <v>3.9166117747592172E-4</v>
      </c>
      <c r="AC8" s="228">
        <v>9.6135016289544423E-4</v>
      </c>
      <c r="AD8" s="228">
        <v>9.7915294368980431E-4</v>
      </c>
      <c r="AE8" s="228">
        <v>2.1719392569119296E-3</v>
      </c>
      <c r="AF8" s="228">
        <v>3.4288155809937509E-3</v>
      </c>
      <c r="AG8" s="225">
        <v>2.0815753865818525E-3</v>
      </c>
      <c r="AH8" s="225">
        <v>1.0218642806856368E-3</v>
      </c>
      <c r="AI8" s="225"/>
      <c r="AJ8" s="225">
        <v>1.5455285324119611E-4</v>
      </c>
      <c r="AK8" s="225">
        <v>2.0806966212471478E-3</v>
      </c>
      <c r="AL8" s="222">
        <v>1.3322082474123858E-3</v>
      </c>
      <c r="AM8" s="219">
        <v>1.180820946570069E-4</v>
      </c>
    </row>
    <row r="9" spans="1:39" x14ac:dyDescent="0.25">
      <c r="A9" s="212">
        <v>182</v>
      </c>
      <c r="B9" s="216">
        <v>1.0218642806856366E-3</v>
      </c>
      <c r="C9" s="216"/>
      <c r="D9" s="216"/>
      <c r="E9" s="216"/>
      <c r="F9" s="228"/>
      <c r="G9" s="228"/>
      <c r="H9" s="228"/>
      <c r="I9" s="228"/>
      <c r="J9" s="228">
        <v>1.9150493556553043E-3</v>
      </c>
      <c r="K9" s="228">
        <v>1.0332183282488105E-3</v>
      </c>
      <c r="L9" s="228">
        <v>1.6531493251980963E-3</v>
      </c>
      <c r="M9" s="228">
        <v>1.4598280251375265E-4</v>
      </c>
      <c r="N9" s="228">
        <v>1.0513228913376705E-3</v>
      </c>
      <c r="O9" s="228">
        <v>6.9430845098004317E-4</v>
      </c>
      <c r="P9" s="228">
        <v>1.6734613946698476E-3</v>
      </c>
      <c r="Q9" s="228">
        <v>1.0813606882330326E-3</v>
      </c>
      <c r="R9" s="228"/>
      <c r="S9" s="228">
        <v>3.4693655414143126E-3</v>
      </c>
      <c r="T9" s="228">
        <v>1.4954335867262468E-3</v>
      </c>
      <c r="U9" s="228"/>
      <c r="V9" s="228"/>
      <c r="W9" s="228">
        <v>1.9915019397746168E-3</v>
      </c>
      <c r="X9" s="228"/>
      <c r="Y9" s="228"/>
      <c r="Z9" s="228">
        <v>3.7554036578607061E-3</v>
      </c>
      <c r="AA9" s="228">
        <v>1.4242224635488063E-4</v>
      </c>
      <c r="AB9" s="228">
        <v>4.984778622420822E-4</v>
      </c>
      <c r="AC9" s="228">
        <v>1.1215751900446852E-3</v>
      </c>
      <c r="AD9" s="228">
        <v>9.07941820512364E-4</v>
      </c>
      <c r="AE9" s="228">
        <v>2.1185309145288493E-3</v>
      </c>
      <c r="AF9" s="228"/>
      <c r="AG9" s="225">
        <v>1.9150493556553043E-3</v>
      </c>
      <c r="AH9" s="225">
        <v>1.5138730084231654E-3</v>
      </c>
      <c r="AI9" s="225"/>
      <c r="AJ9" s="225"/>
      <c r="AK9" s="225"/>
      <c r="AL9" s="222">
        <v>1.4154712628756598E-3</v>
      </c>
      <c r="AM9" s="219">
        <v>5.3136942595653108E-4</v>
      </c>
    </row>
    <row r="10" spans="1:39" x14ac:dyDescent="0.25">
      <c r="A10" s="212">
        <v>330</v>
      </c>
      <c r="B10" s="216"/>
      <c r="C10" s="216"/>
      <c r="D10" s="216"/>
      <c r="E10" s="216"/>
      <c r="F10" s="228"/>
      <c r="G10" s="228"/>
      <c r="H10" s="228"/>
      <c r="I10" s="228"/>
      <c r="J10" s="228"/>
      <c r="K10" s="228">
        <v>1.2035290416964163E-3</v>
      </c>
      <c r="L10" s="228"/>
      <c r="M10" s="228"/>
      <c r="N10" s="228"/>
      <c r="O10" s="228"/>
      <c r="P10" s="228"/>
      <c r="Q10" s="228"/>
      <c r="R10" s="228"/>
      <c r="S10" s="228"/>
      <c r="T10" s="228"/>
      <c r="U10" s="228"/>
      <c r="V10" s="228"/>
      <c r="W10" s="228"/>
      <c r="X10" s="228"/>
      <c r="Y10" s="228"/>
      <c r="Z10" s="228"/>
      <c r="AA10" s="228"/>
      <c r="AB10" s="228"/>
      <c r="AC10" s="228"/>
      <c r="AD10" s="228"/>
      <c r="AE10" s="228"/>
      <c r="AF10" s="228"/>
      <c r="AG10" s="225"/>
      <c r="AH10" s="225"/>
      <c r="AI10" s="225"/>
      <c r="AJ10" s="225"/>
      <c r="AK10" s="225"/>
      <c r="AL10" s="222"/>
      <c r="AM10" s="219"/>
    </row>
    <row r="11" spans="1:39" x14ac:dyDescent="0.25">
      <c r="A11" s="212">
        <v>334</v>
      </c>
      <c r="B11" s="216"/>
      <c r="C11" s="216"/>
      <c r="D11" s="216"/>
      <c r="E11" s="216"/>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5"/>
      <c r="AH11" s="225"/>
      <c r="AI11" s="225"/>
      <c r="AJ11" s="225"/>
      <c r="AK11" s="225"/>
      <c r="AL11" s="222"/>
      <c r="AM11" s="219"/>
    </row>
    <row r="12" spans="1:39" x14ac:dyDescent="0.25">
      <c r="A12" s="212">
        <v>365</v>
      </c>
      <c r="B12" s="216">
        <v>1.3624857075808488E-3</v>
      </c>
      <c r="C12" s="216"/>
      <c r="D12" s="216"/>
      <c r="E12" s="216"/>
      <c r="F12" s="228"/>
      <c r="G12" s="228"/>
      <c r="H12" s="228"/>
      <c r="I12" s="228"/>
      <c r="J12" s="228">
        <v>2.4978904638982224E-3</v>
      </c>
      <c r="K12" s="228"/>
      <c r="L12" s="228"/>
      <c r="M12" s="228"/>
      <c r="N12" s="228">
        <v>1.5769843370065058E-3</v>
      </c>
      <c r="O12" s="228"/>
      <c r="P12" s="228"/>
      <c r="Q12" s="228"/>
      <c r="R12" s="228"/>
      <c r="S12" s="228">
        <v>2.9737418926408399E-3</v>
      </c>
      <c r="T12" s="228">
        <v>1.4954335867262468E-3</v>
      </c>
      <c r="U12" s="228"/>
      <c r="V12" s="228"/>
      <c r="W12" s="228"/>
      <c r="X12" s="228">
        <v>5.5900731694290646E-3</v>
      </c>
      <c r="Y12" s="228"/>
      <c r="Z12" s="228"/>
      <c r="AA12" s="228"/>
      <c r="AB12" s="228"/>
      <c r="AC12" s="228"/>
      <c r="AD12" s="228"/>
      <c r="AE12" s="228"/>
      <c r="AF12" s="228">
        <v>3.7029784052268963E-3</v>
      </c>
      <c r="AG12" s="225">
        <v>2.0815753865818525E-3</v>
      </c>
      <c r="AH12" s="225">
        <v>1.7090669562585674E-4</v>
      </c>
      <c r="AI12" s="225"/>
      <c r="AJ12" s="225"/>
      <c r="AK12" s="225"/>
      <c r="AL12" s="222">
        <v>1.4987342783389338E-3</v>
      </c>
      <c r="AM12" s="219">
        <v>7.4785326616104376E-4</v>
      </c>
    </row>
    <row r="13" spans="1:39" x14ac:dyDescent="0.25">
      <c r="A13" s="212">
        <v>547</v>
      </c>
      <c r="B13" s="216"/>
      <c r="C13" s="216"/>
      <c r="D13" s="216"/>
      <c r="E13" s="216"/>
      <c r="F13" s="228"/>
      <c r="G13" s="228"/>
      <c r="H13" s="228">
        <v>1.0681668476616048E-4</v>
      </c>
      <c r="I13" s="228"/>
      <c r="J13" s="228"/>
      <c r="K13" s="228"/>
      <c r="L13" s="228"/>
      <c r="M13" s="228"/>
      <c r="N13" s="228"/>
      <c r="O13" s="228"/>
      <c r="P13" s="228"/>
      <c r="Q13" s="228"/>
      <c r="R13" s="228"/>
      <c r="S13" s="228"/>
      <c r="T13" s="228"/>
      <c r="U13" s="228"/>
      <c r="V13" s="228"/>
      <c r="W13" s="228"/>
      <c r="X13" s="228">
        <v>4.6999341297110616E-3</v>
      </c>
      <c r="Y13" s="228"/>
      <c r="Z13" s="228"/>
      <c r="AA13" s="228"/>
      <c r="AB13" s="228"/>
      <c r="AC13" s="228"/>
      <c r="AD13" s="228"/>
      <c r="AE13" s="228"/>
      <c r="AF13" s="228">
        <v>3.1048049705363978E-3</v>
      </c>
      <c r="AG13" s="225"/>
      <c r="AH13" s="225"/>
      <c r="AI13" s="225"/>
      <c r="AJ13" s="225"/>
      <c r="AK13" s="225"/>
      <c r="AL13" s="222"/>
      <c r="AM13" s="219"/>
    </row>
    <row r="30" spans="3:39" x14ac:dyDescent="0.25">
      <c r="C30" s="229" t="s">
        <v>335</v>
      </c>
      <c r="O30" s="229" t="s">
        <v>336</v>
      </c>
      <c r="AA30" s="229" t="s">
        <v>337</v>
      </c>
      <c r="AM30" s="229" t="s">
        <v>338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53"/>
  <sheetViews>
    <sheetView topLeftCell="A5" workbookViewId="0">
      <selection activeCell="L41" sqref="L41"/>
    </sheetView>
  </sheetViews>
  <sheetFormatPr defaultRowHeight="13.2" x14ac:dyDescent="0.25"/>
  <cols>
    <col min="1" max="1" width="12.77734375" customWidth="1"/>
    <col min="2" max="2" width="8.5546875" customWidth="1"/>
    <col min="3" max="6" width="12.77734375" style="1" customWidth="1"/>
  </cols>
  <sheetData>
    <row r="2" spans="1:6" x14ac:dyDescent="0.25">
      <c r="A2" s="22" t="s">
        <v>227</v>
      </c>
    </row>
    <row r="6" spans="1:6" x14ac:dyDescent="0.25">
      <c r="B6" s="47" t="s">
        <v>222</v>
      </c>
      <c r="C6" s="106" t="s">
        <v>216</v>
      </c>
      <c r="D6" s="26" t="s">
        <v>216</v>
      </c>
      <c r="E6" s="26" t="s">
        <v>216</v>
      </c>
      <c r="F6" s="106" t="s">
        <v>104</v>
      </c>
    </row>
    <row r="7" spans="1:6" x14ac:dyDescent="0.25">
      <c r="B7" s="50" t="s">
        <v>223</v>
      </c>
      <c r="C7" s="111" t="s">
        <v>9</v>
      </c>
      <c r="D7" s="3" t="s">
        <v>10</v>
      </c>
      <c r="E7" s="3" t="s">
        <v>2</v>
      </c>
      <c r="F7" s="111" t="s">
        <v>73</v>
      </c>
    </row>
    <row r="8" spans="1:6" x14ac:dyDescent="0.25">
      <c r="B8" s="47" t="s">
        <v>224</v>
      </c>
      <c r="C8" s="106"/>
      <c r="D8" s="26"/>
      <c r="E8" s="26" t="s">
        <v>221</v>
      </c>
      <c r="F8" s="106"/>
    </row>
    <row r="9" spans="1:6" x14ac:dyDescent="0.25">
      <c r="B9" s="47" t="s">
        <v>220</v>
      </c>
      <c r="C9" s="106" t="s">
        <v>217</v>
      </c>
      <c r="D9" s="26" t="s">
        <v>218</v>
      </c>
      <c r="E9" s="26" t="s">
        <v>219</v>
      </c>
      <c r="F9" s="106" t="s">
        <v>219</v>
      </c>
    </row>
    <row r="10" spans="1:6" x14ac:dyDescent="0.25">
      <c r="B10" s="113" t="s">
        <v>225</v>
      </c>
      <c r="C10" s="107"/>
      <c r="D10" s="105"/>
      <c r="E10" s="105"/>
      <c r="F10" s="107"/>
    </row>
    <row r="11" spans="1:6" x14ac:dyDescent="0.25">
      <c r="B11" s="25" t="s">
        <v>179</v>
      </c>
      <c r="C11" s="108">
        <v>0.03</v>
      </c>
      <c r="D11" s="109">
        <v>0.02</v>
      </c>
      <c r="E11" s="109">
        <v>0.03</v>
      </c>
      <c r="F11" s="108">
        <v>0.02</v>
      </c>
    </row>
    <row r="12" spans="1:6" x14ac:dyDescent="0.25">
      <c r="B12" s="25" t="s">
        <v>180</v>
      </c>
      <c r="C12" s="108">
        <v>4.87</v>
      </c>
      <c r="D12" s="109">
        <v>4.91</v>
      </c>
      <c r="E12" s="109">
        <v>4.91</v>
      </c>
      <c r="F12" s="108">
        <v>5.33</v>
      </c>
    </row>
    <row r="13" spans="1:6" x14ac:dyDescent="0.25">
      <c r="B13" s="25" t="s">
        <v>181</v>
      </c>
      <c r="C13" s="108">
        <v>14.4</v>
      </c>
      <c r="D13" s="109">
        <v>14.02</v>
      </c>
      <c r="E13" s="109">
        <v>14.02</v>
      </c>
      <c r="F13" s="108">
        <v>16.649999999999999</v>
      </c>
    </row>
    <row r="14" spans="1:6" x14ac:dyDescent="0.25">
      <c r="B14" s="25" t="s">
        <v>182</v>
      </c>
      <c r="C14" s="108">
        <v>0.6</v>
      </c>
      <c r="D14" s="109">
        <v>0.57999999999999996</v>
      </c>
      <c r="E14" s="109">
        <v>0.6</v>
      </c>
      <c r="F14" s="108">
        <v>0.56999999999999995</v>
      </c>
    </row>
    <row r="15" spans="1:6" x14ac:dyDescent="0.25">
      <c r="B15" s="25" t="s">
        <v>183</v>
      </c>
      <c r="C15" s="108">
        <v>4.01</v>
      </c>
      <c r="D15" s="109">
        <v>4.04</v>
      </c>
      <c r="E15" s="109">
        <v>4.04</v>
      </c>
      <c r="F15" s="108"/>
    </row>
    <row r="16" spans="1:6" x14ac:dyDescent="0.25">
      <c r="B16" s="25" t="s">
        <v>184</v>
      </c>
      <c r="C16" s="108">
        <v>0.03</v>
      </c>
      <c r="D16" s="109">
        <v>0.03</v>
      </c>
      <c r="E16" s="109">
        <v>0.03</v>
      </c>
      <c r="F16" s="108">
        <v>0.02</v>
      </c>
    </row>
    <row r="17" spans="2:6" x14ac:dyDescent="0.25">
      <c r="B17" s="25" t="s">
        <v>215</v>
      </c>
      <c r="C17" s="108">
        <v>0.96</v>
      </c>
      <c r="D17" s="109">
        <v>0.99</v>
      </c>
      <c r="E17" s="109">
        <v>0.98</v>
      </c>
      <c r="F17" s="108">
        <v>1.02</v>
      </c>
    </row>
    <row r="18" spans="2:6" x14ac:dyDescent="0.25">
      <c r="B18" s="25" t="s">
        <v>185</v>
      </c>
      <c r="C18" s="108">
        <v>0.12</v>
      </c>
      <c r="D18" s="109"/>
      <c r="E18" s="109">
        <v>0.03</v>
      </c>
      <c r="F18" s="108"/>
    </row>
    <row r="19" spans="2:6" x14ac:dyDescent="0.25">
      <c r="B19" s="25" t="s">
        <v>186</v>
      </c>
      <c r="C19" s="108">
        <v>0.5</v>
      </c>
      <c r="D19" s="109">
        <v>0.51</v>
      </c>
      <c r="E19" s="109">
        <v>0.51</v>
      </c>
      <c r="F19" s="108">
        <v>0.41</v>
      </c>
    </row>
    <row r="20" spans="2:6" x14ac:dyDescent="0.25">
      <c r="B20" s="25" t="s">
        <v>187</v>
      </c>
      <c r="C20" s="108">
        <v>1.41</v>
      </c>
      <c r="D20" s="109">
        <v>1.1000000000000001</v>
      </c>
      <c r="E20" s="109">
        <v>1.42</v>
      </c>
      <c r="F20" s="108">
        <v>1.1299999999999999</v>
      </c>
    </row>
    <row r="21" spans="2:6" x14ac:dyDescent="0.25">
      <c r="B21" s="25" t="s">
        <v>208</v>
      </c>
      <c r="C21" s="108"/>
      <c r="D21" s="109"/>
      <c r="F21" s="108">
        <v>0.04</v>
      </c>
    </row>
    <row r="22" spans="2:6" x14ac:dyDescent="0.25">
      <c r="B22" s="25" t="s">
        <v>209</v>
      </c>
      <c r="C22" s="108"/>
      <c r="D22" s="109"/>
      <c r="F22" s="108">
        <v>0.02</v>
      </c>
    </row>
    <row r="23" spans="2:6" x14ac:dyDescent="0.25">
      <c r="B23" s="25" t="s">
        <v>188</v>
      </c>
      <c r="C23" s="108">
        <v>2.89</v>
      </c>
      <c r="D23" s="109">
        <v>2.91</v>
      </c>
      <c r="E23" s="109">
        <v>2.91</v>
      </c>
      <c r="F23" s="108">
        <v>2.69</v>
      </c>
    </row>
    <row r="24" spans="2:6" x14ac:dyDescent="0.25">
      <c r="B24" s="25" t="s">
        <v>189</v>
      </c>
      <c r="C24" s="108">
        <v>0.89</v>
      </c>
      <c r="D24" s="109">
        <v>0.89</v>
      </c>
      <c r="E24" s="109">
        <v>0.9</v>
      </c>
      <c r="F24" s="108">
        <v>0.52</v>
      </c>
    </row>
    <row r="25" spans="2:6" x14ac:dyDescent="0.25">
      <c r="B25" s="25" t="s">
        <v>190</v>
      </c>
      <c r="C25" s="108">
        <v>1.97</v>
      </c>
      <c r="D25" s="109">
        <v>1.98</v>
      </c>
      <c r="E25" s="109">
        <v>1.98</v>
      </c>
      <c r="F25" s="108">
        <v>3.79</v>
      </c>
    </row>
    <row r="26" spans="2:6" x14ac:dyDescent="0.25">
      <c r="B26" s="25" t="s">
        <v>191</v>
      </c>
      <c r="C26" s="108">
        <v>0.04</v>
      </c>
      <c r="D26" s="109">
        <v>0.04</v>
      </c>
      <c r="E26" s="109"/>
      <c r="F26" s="108">
        <v>5.85</v>
      </c>
    </row>
    <row r="27" spans="2:6" x14ac:dyDescent="0.25">
      <c r="B27" s="25" t="s">
        <v>192</v>
      </c>
      <c r="C27" s="108">
        <v>0.71</v>
      </c>
      <c r="D27" s="109">
        <v>0.97</v>
      </c>
      <c r="E27" s="109">
        <v>0.72</v>
      </c>
      <c r="F27" s="108"/>
    </row>
    <row r="28" spans="2:6" x14ac:dyDescent="0.25">
      <c r="B28" s="25" t="s">
        <v>210</v>
      </c>
      <c r="C28" s="108">
        <v>1.69</v>
      </c>
      <c r="D28" s="109">
        <v>2.0499999999999998</v>
      </c>
      <c r="E28" s="109">
        <v>1.7</v>
      </c>
      <c r="F28" s="108">
        <v>1.76</v>
      </c>
    </row>
    <row r="29" spans="2:6" x14ac:dyDescent="0.25">
      <c r="B29" s="25" t="s">
        <v>193</v>
      </c>
      <c r="C29" s="108">
        <v>9.7899999999999991</v>
      </c>
      <c r="D29" s="109">
        <v>9.86</v>
      </c>
      <c r="E29" s="109">
        <v>9.86</v>
      </c>
      <c r="F29" s="108">
        <v>8.1</v>
      </c>
    </row>
    <row r="30" spans="2:6" x14ac:dyDescent="0.25">
      <c r="B30" s="25" t="s">
        <v>194</v>
      </c>
      <c r="C30" s="108">
        <v>1.58</v>
      </c>
      <c r="D30" s="109">
        <v>1.52</v>
      </c>
      <c r="E30" s="109">
        <v>1.59</v>
      </c>
      <c r="F30" s="108">
        <v>1.61</v>
      </c>
    </row>
    <row r="31" spans="2:6" x14ac:dyDescent="0.25">
      <c r="B31" s="25" t="s">
        <v>195</v>
      </c>
      <c r="C31" s="108">
        <v>0.74</v>
      </c>
      <c r="D31" s="109">
        <v>0.86</v>
      </c>
      <c r="E31" s="109">
        <v>0.74</v>
      </c>
      <c r="F31" s="108">
        <v>0.27</v>
      </c>
    </row>
    <row r="32" spans="2:6" x14ac:dyDescent="0.25">
      <c r="B32" s="25" t="s">
        <v>196</v>
      </c>
      <c r="C32" s="108">
        <v>0.48</v>
      </c>
      <c r="D32" s="109">
        <v>0.28000000000000003</v>
      </c>
      <c r="E32" s="109">
        <v>0.28000000000000003</v>
      </c>
      <c r="F32" s="108">
        <v>0.18</v>
      </c>
    </row>
    <row r="33" spans="2:6" x14ac:dyDescent="0.25">
      <c r="B33" s="25" t="s">
        <v>211</v>
      </c>
      <c r="C33" s="108">
        <v>0.44</v>
      </c>
      <c r="D33" s="109">
        <v>0.49</v>
      </c>
      <c r="E33" s="109">
        <v>0.44</v>
      </c>
      <c r="F33" s="108">
        <v>1.02</v>
      </c>
    </row>
    <row r="34" spans="2:6" x14ac:dyDescent="0.25">
      <c r="B34" s="25" t="s">
        <v>197</v>
      </c>
      <c r="C34" s="108">
        <v>0.22</v>
      </c>
      <c r="D34" s="109"/>
      <c r="E34" s="109"/>
      <c r="F34" s="108"/>
    </row>
    <row r="35" spans="2:6" x14ac:dyDescent="0.25">
      <c r="B35" s="25" t="s">
        <v>212</v>
      </c>
      <c r="C35" s="108"/>
      <c r="D35" s="109"/>
      <c r="F35" s="108">
        <v>0.13</v>
      </c>
    </row>
    <row r="36" spans="2:6" x14ac:dyDescent="0.25">
      <c r="B36" s="25" t="s">
        <v>226</v>
      </c>
      <c r="C36" s="108"/>
      <c r="D36" s="109"/>
      <c r="E36" s="109"/>
      <c r="F36" s="108">
        <v>7.0000000000000007E-2</v>
      </c>
    </row>
    <row r="37" spans="2:6" x14ac:dyDescent="0.25">
      <c r="B37" s="25" t="s">
        <v>198</v>
      </c>
      <c r="C37" s="108">
        <v>0.01</v>
      </c>
      <c r="D37" s="109">
        <v>0.01</v>
      </c>
      <c r="E37" s="109">
        <v>0.01</v>
      </c>
      <c r="F37" s="108">
        <v>0.01</v>
      </c>
    </row>
    <row r="38" spans="2:6" x14ac:dyDescent="0.25">
      <c r="B38" s="25" t="s">
        <v>213</v>
      </c>
      <c r="C38" s="108"/>
      <c r="D38" s="109"/>
      <c r="E38" s="109"/>
      <c r="F38" s="108">
        <v>0.03</v>
      </c>
    </row>
    <row r="39" spans="2:6" x14ac:dyDescent="0.25">
      <c r="B39" s="25" t="s">
        <v>199</v>
      </c>
      <c r="C39" s="108">
        <v>45.12</v>
      </c>
      <c r="D39" s="109">
        <v>45.48</v>
      </c>
      <c r="E39" s="109">
        <v>45.48</v>
      </c>
      <c r="F39" s="108">
        <v>46.2</v>
      </c>
    </row>
    <row r="40" spans="2:6" x14ac:dyDescent="0.25">
      <c r="B40" s="25" t="s">
        <v>200</v>
      </c>
      <c r="C40" s="108"/>
      <c r="D40" s="109"/>
      <c r="E40" s="109"/>
      <c r="F40" s="108">
        <v>0.32</v>
      </c>
    </row>
    <row r="41" spans="2:6" x14ac:dyDescent="0.25">
      <c r="B41" s="25" t="s">
        <v>214</v>
      </c>
      <c r="C41" s="108">
        <v>0.02</v>
      </c>
      <c r="D41" s="109">
        <v>0.02</v>
      </c>
      <c r="E41" s="109">
        <v>0.02</v>
      </c>
      <c r="F41" s="108">
        <v>0.02</v>
      </c>
    </row>
    <row r="42" spans="2:6" x14ac:dyDescent="0.25">
      <c r="B42" s="25" t="s">
        <v>201</v>
      </c>
      <c r="C42" s="108">
        <v>0.33</v>
      </c>
      <c r="D42" s="109">
        <v>0.33</v>
      </c>
      <c r="E42" s="109">
        <v>0.33</v>
      </c>
      <c r="F42" s="108">
        <v>0.36</v>
      </c>
    </row>
    <row r="43" spans="2:6" x14ac:dyDescent="0.25">
      <c r="B43" s="25" t="s">
        <v>202</v>
      </c>
      <c r="C43" s="108"/>
      <c r="D43" s="109">
        <v>0.23</v>
      </c>
      <c r="E43" s="109">
        <v>0.23</v>
      </c>
      <c r="F43" s="108">
        <v>0.18</v>
      </c>
    </row>
    <row r="44" spans="2:6" x14ac:dyDescent="0.25">
      <c r="B44" s="25" t="s">
        <v>203</v>
      </c>
      <c r="C44" s="108">
        <v>0.16</v>
      </c>
      <c r="D44" s="109"/>
      <c r="E44" s="109">
        <v>0.33</v>
      </c>
      <c r="F44" s="108"/>
    </row>
    <row r="45" spans="2:6" x14ac:dyDescent="0.25">
      <c r="B45" s="25" t="s">
        <v>204</v>
      </c>
      <c r="C45" s="108">
        <v>0.51</v>
      </c>
      <c r="D45" s="109">
        <v>0.85</v>
      </c>
      <c r="E45" s="109">
        <v>0.52</v>
      </c>
      <c r="F45" s="108"/>
    </row>
    <row r="46" spans="2:6" x14ac:dyDescent="0.25">
      <c r="B46" s="25" t="s">
        <v>205</v>
      </c>
      <c r="C46" s="108">
        <v>0.2</v>
      </c>
      <c r="D46" s="109">
        <v>0.19</v>
      </c>
      <c r="E46" s="109">
        <v>0.2</v>
      </c>
      <c r="F46" s="108">
        <v>0.21</v>
      </c>
    </row>
    <row r="47" spans="2:6" x14ac:dyDescent="0.25">
      <c r="B47" s="25" t="s">
        <v>206</v>
      </c>
      <c r="C47" s="108">
        <v>2.52</v>
      </c>
      <c r="D47" s="109">
        <v>2.5</v>
      </c>
      <c r="E47" s="109">
        <v>2.5</v>
      </c>
      <c r="F47" s="108"/>
    </row>
    <row r="48" spans="2:6" x14ac:dyDescent="0.25">
      <c r="B48" s="113" t="s">
        <v>207</v>
      </c>
      <c r="C48" s="114">
        <v>2.63</v>
      </c>
      <c r="D48" s="115">
        <v>2.61</v>
      </c>
      <c r="E48" s="115">
        <v>2.65</v>
      </c>
      <c r="F48" s="114">
        <v>1.71</v>
      </c>
    </row>
    <row r="49" spans="2:6" s="22" customFormat="1" x14ac:dyDescent="0.25">
      <c r="B49" s="22" t="s">
        <v>178</v>
      </c>
      <c r="C49" s="112">
        <f>SUM(C11:C48)</f>
        <v>99.86999999999999</v>
      </c>
      <c r="D49" s="110">
        <f t="shared" ref="D49:F49" si="0">SUM(D11:D48)</f>
        <v>100.26999999999998</v>
      </c>
      <c r="E49" s="110">
        <f t="shared" si="0"/>
        <v>99.960000000000008</v>
      </c>
      <c r="F49" s="112">
        <f t="shared" si="0"/>
        <v>100.24</v>
      </c>
    </row>
    <row r="52" spans="2:6" x14ac:dyDescent="0.25">
      <c r="C52" s="1">
        <f>0.01*(28.0855/(28.0855+2*15.9994))</f>
        <v>4.6743492060321917E-3</v>
      </c>
    </row>
    <row r="53" spans="2:6" x14ac:dyDescent="0.25">
      <c r="B53" s="25" t="s">
        <v>232</v>
      </c>
      <c r="C53" s="134">
        <f>C39*$C$52</f>
        <v>0.21090663617617247</v>
      </c>
      <c r="D53" s="133">
        <f t="shared" ref="D53:F53" si="1">D39*$C$52</f>
        <v>0.21258940189034406</v>
      </c>
      <c r="E53" s="133">
        <f t="shared" si="1"/>
        <v>0.21258940189034406</v>
      </c>
      <c r="F53" s="134">
        <f t="shared" si="1"/>
        <v>0.21595493331868726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workbookViewId="0">
      <selection activeCell="D25" sqref="D25"/>
    </sheetView>
  </sheetViews>
  <sheetFormatPr defaultRowHeight="13.2" x14ac:dyDescent="0.25"/>
  <sheetData>
    <row r="1" spans="2:2" x14ac:dyDescent="0.25">
      <c r="B1" s="22" t="s">
        <v>176</v>
      </c>
    </row>
    <row r="2" spans="2:2" x14ac:dyDescent="0.25">
      <c r="B2" s="25"/>
    </row>
    <row r="3" spans="2:2" x14ac:dyDescent="0.25">
      <c r="B3" s="25"/>
    </row>
    <row r="4" spans="2:2" x14ac:dyDescent="0.25">
      <c r="B4" t="s">
        <v>174</v>
      </c>
    </row>
    <row r="5" spans="2:2" x14ac:dyDescent="0.25">
      <c r="B5" t="s">
        <v>167</v>
      </c>
    </row>
    <row r="6" spans="2:2" x14ac:dyDescent="0.25">
      <c r="B6" t="s">
        <v>168</v>
      </c>
    </row>
    <row r="7" spans="2:2" x14ac:dyDescent="0.25">
      <c r="B7" t="s">
        <v>169</v>
      </c>
    </row>
    <row r="8" spans="2:2" x14ac:dyDescent="0.25">
      <c r="B8" t="s">
        <v>175</v>
      </c>
    </row>
    <row r="9" spans="2:2" x14ac:dyDescent="0.25">
      <c r="B9" t="s">
        <v>170</v>
      </c>
    </row>
    <row r="10" spans="2:2" x14ac:dyDescent="0.25">
      <c r="B10" t="s">
        <v>171</v>
      </c>
    </row>
    <row r="11" spans="2:2" x14ac:dyDescent="0.25">
      <c r="B11" t="s">
        <v>172</v>
      </c>
    </row>
    <row r="12" spans="2:2" x14ac:dyDescent="0.25">
      <c r="B12" t="s">
        <v>173</v>
      </c>
    </row>
    <row r="13" spans="2:2" x14ac:dyDescent="0.25">
      <c r="B13" t="s">
        <v>177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557"/>
  <sheetViews>
    <sheetView tabSelected="1" zoomScale="78" zoomScaleNormal="78" workbookViewId="0">
      <selection activeCell="B36" sqref="B36"/>
    </sheetView>
  </sheetViews>
  <sheetFormatPr defaultRowHeight="13.2" x14ac:dyDescent="0.25"/>
  <cols>
    <col min="1" max="1" width="28.109375" customWidth="1"/>
    <col min="2" max="2" width="37" customWidth="1"/>
    <col min="3" max="3" width="15.109375" customWidth="1"/>
    <col min="4" max="4" width="16.33203125" customWidth="1"/>
    <col min="5" max="5" width="1.88671875" customWidth="1"/>
    <col min="6" max="6" width="1.77734375" customWidth="1"/>
    <col min="7" max="7" width="2.6640625" customWidth="1"/>
    <col min="8" max="9" width="2" customWidth="1"/>
    <col min="10" max="10" width="1.5546875" style="95" customWidth="1"/>
    <col min="11" max="11" width="5.44140625" customWidth="1"/>
    <col min="12" max="22" width="10.77734375" customWidth="1"/>
    <col min="23" max="23" width="12.77734375" style="1" customWidth="1"/>
    <col min="24" max="256" width="12.77734375" customWidth="1"/>
  </cols>
  <sheetData>
    <row r="3" spans="1:26" x14ac:dyDescent="0.25">
      <c r="A3" s="87"/>
      <c r="B3" s="88" t="s">
        <v>151</v>
      </c>
      <c r="C3" s="89" t="s">
        <v>152</v>
      </c>
      <c r="D3" s="46"/>
      <c r="E3" s="46"/>
      <c r="F3" s="46"/>
      <c r="G3" s="46"/>
      <c r="H3" s="46"/>
      <c r="I3" s="46"/>
      <c r="J3" s="96"/>
      <c r="K3" s="46"/>
      <c r="L3" s="46"/>
      <c r="M3" s="46"/>
      <c r="N3" s="46"/>
      <c r="O3" s="46"/>
      <c r="P3" s="46"/>
      <c r="Q3" s="46"/>
      <c r="R3" s="46"/>
      <c r="S3" s="46"/>
      <c r="T3" s="46"/>
      <c r="U3" s="46"/>
      <c r="V3" s="46"/>
      <c r="W3" s="205"/>
      <c r="X3" s="46"/>
      <c r="Y3" s="46"/>
      <c r="Z3" s="46"/>
    </row>
    <row r="4" spans="1:26" x14ac:dyDescent="0.25">
      <c r="A4" s="230" t="s">
        <v>150</v>
      </c>
      <c r="B4" s="188" t="s">
        <v>142</v>
      </c>
      <c r="C4" s="183" t="s">
        <v>0</v>
      </c>
      <c r="D4" s="46"/>
      <c r="E4" s="46"/>
      <c r="F4" s="46"/>
      <c r="G4" s="46"/>
      <c r="H4" s="46"/>
      <c r="I4" s="46"/>
      <c r="J4" s="96"/>
      <c r="K4" s="46"/>
      <c r="L4" s="46"/>
      <c r="M4" s="46"/>
      <c r="N4" s="46"/>
      <c r="O4" s="46"/>
      <c r="P4" s="46"/>
      <c r="Q4" s="46"/>
      <c r="R4" s="46"/>
      <c r="S4" s="46"/>
      <c r="T4" s="46"/>
      <c r="U4" s="46"/>
      <c r="V4" s="46"/>
      <c r="W4" s="205"/>
      <c r="X4" s="46"/>
      <c r="Y4" s="46"/>
      <c r="Z4" s="46"/>
    </row>
    <row r="5" spans="1:26" x14ac:dyDescent="0.25">
      <c r="A5" s="230"/>
      <c r="B5" s="188" t="s">
        <v>143</v>
      </c>
      <c r="C5" s="183" t="s">
        <v>9</v>
      </c>
      <c r="D5" s="46"/>
      <c r="E5" s="46"/>
      <c r="F5" s="46"/>
      <c r="G5" s="46"/>
      <c r="H5" s="46"/>
      <c r="I5" s="46"/>
      <c r="J5" s="96"/>
      <c r="K5" s="46"/>
      <c r="L5" s="46"/>
      <c r="M5" s="46"/>
      <c r="N5" s="46"/>
      <c r="O5" s="46"/>
      <c r="P5" s="46"/>
      <c r="Q5" s="46"/>
      <c r="R5" s="46"/>
      <c r="S5" s="46"/>
      <c r="T5" s="46"/>
      <c r="U5" s="46"/>
      <c r="V5" s="46"/>
      <c r="W5" s="205"/>
      <c r="X5" s="46"/>
      <c r="Y5" s="46"/>
      <c r="Z5" s="46"/>
    </row>
    <row r="6" spans="1:26" x14ac:dyDescent="0.25">
      <c r="A6" s="230"/>
      <c r="B6" s="188" t="s">
        <v>144</v>
      </c>
      <c r="C6" s="183" t="s">
        <v>129</v>
      </c>
      <c r="D6" s="46"/>
      <c r="E6" s="46"/>
      <c r="F6" s="46"/>
      <c r="G6" s="46"/>
      <c r="H6" s="46"/>
      <c r="I6" s="46"/>
      <c r="J6" s="96"/>
      <c r="K6" s="46"/>
      <c r="L6" s="46"/>
      <c r="M6" s="46"/>
      <c r="N6" s="46"/>
      <c r="O6" s="46"/>
      <c r="P6" s="46"/>
      <c r="Q6" s="46"/>
      <c r="R6" s="46"/>
      <c r="S6" s="46"/>
      <c r="T6" s="46"/>
      <c r="U6" s="46"/>
      <c r="V6" s="46"/>
      <c r="W6" s="205"/>
      <c r="X6" s="46"/>
      <c r="Z6" s="46"/>
    </row>
    <row r="7" spans="1:26" x14ac:dyDescent="0.25">
      <c r="A7" s="230"/>
      <c r="B7" s="188" t="s">
        <v>7</v>
      </c>
      <c r="C7" s="183" t="s">
        <v>129</v>
      </c>
      <c r="D7" s="46"/>
      <c r="E7" s="46"/>
      <c r="F7" s="46"/>
      <c r="G7" s="46"/>
      <c r="H7" s="46"/>
      <c r="I7" s="46"/>
      <c r="J7" s="96"/>
      <c r="K7" s="46"/>
      <c r="L7" s="46"/>
      <c r="M7" s="46"/>
      <c r="N7" s="46"/>
      <c r="O7" s="46"/>
      <c r="P7" s="46"/>
      <c r="Q7" s="46"/>
      <c r="R7" s="46"/>
      <c r="S7" s="46"/>
      <c r="T7" s="46"/>
      <c r="U7" s="46"/>
      <c r="V7" s="46"/>
      <c r="W7" s="205"/>
      <c r="X7" s="46"/>
      <c r="Y7" s="46"/>
      <c r="Z7" s="46"/>
    </row>
    <row r="8" spans="1:26" x14ac:dyDescent="0.25">
      <c r="A8" s="230"/>
      <c r="B8" s="188" t="s">
        <v>145</v>
      </c>
      <c r="C8" s="183" t="s">
        <v>129</v>
      </c>
      <c r="D8" s="46"/>
      <c r="E8" s="46"/>
      <c r="F8" s="46"/>
      <c r="G8" s="46"/>
      <c r="H8" s="46"/>
      <c r="I8" s="46"/>
      <c r="J8" s="96"/>
      <c r="K8" s="46"/>
      <c r="L8" s="46"/>
      <c r="M8" s="46"/>
      <c r="N8" s="46"/>
      <c r="O8" s="46"/>
      <c r="P8" s="46"/>
      <c r="Q8" s="46"/>
      <c r="R8" s="46"/>
      <c r="S8" s="46"/>
      <c r="T8" s="46"/>
      <c r="U8" s="46"/>
      <c r="V8" s="46"/>
      <c r="W8" s="205"/>
      <c r="X8" s="46"/>
      <c r="Y8" s="84" t="s">
        <v>160</v>
      </c>
      <c r="Z8" s="46"/>
    </row>
    <row r="9" spans="1:26" x14ac:dyDescent="0.25">
      <c r="A9" s="230"/>
      <c r="B9" s="188" t="s">
        <v>146</v>
      </c>
      <c r="C9" s="183" t="s">
        <v>129</v>
      </c>
      <c r="D9" s="46"/>
      <c r="E9" s="46"/>
      <c r="F9" s="46"/>
      <c r="G9" s="46"/>
      <c r="H9" s="46"/>
      <c r="I9" s="46"/>
      <c r="J9" s="96"/>
      <c r="K9" s="46"/>
      <c r="L9" s="46"/>
      <c r="M9" s="46"/>
      <c r="N9" s="46"/>
      <c r="O9" s="46"/>
      <c r="P9" s="46"/>
      <c r="Q9" s="46"/>
      <c r="R9" s="46"/>
      <c r="S9" s="46"/>
      <c r="T9" s="46"/>
      <c r="U9" s="46"/>
      <c r="V9" s="46"/>
      <c r="W9" s="205"/>
      <c r="X9" s="46"/>
      <c r="Y9" s="46"/>
      <c r="Z9" s="46"/>
    </row>
    <row r="10" spans="1:26" x14ac:dyDescent="0.25">
      <c r="A10" s="230"/>
      <c r="B10" s="188" t="s">
        <v>141</v>
      </c>
      <c r="C10" s="183" t="s">
        <v>129</v>
      </c>
      <c r="D10" s="46"/>
      <c r="E10" s="46"/>
      <c r="F10" s="46"/>
      <c r="G10" s="46"/>
      <c r="H10" s="46"/>
      <c r="I10" s="46"/>
      <c r="J10" s="96"/>
      <c r="K10" s="46"/>
      <c r="M10" s="46"/>
      <c r="N10" s="46"/>
      <c r="O10" s="46"/>
      <c r="P10" s="46"/>
      <c r="Q10" s="46"/>
      <c r="R10" s="46"/>
      <c r="S10" s="46"/>
      <c r="T10" s="46"/>
      <c r="U10" s="46"/>
      <c r="V10" s="46"/>
      <c r="W10" s="205"/>
      <c r="X10" s="46"/>
      <c r="Y10" s="46"/>
      <c r="Z10" s="46"/>
    </row>
    <row r="11" spans="1:26" x14ac:dyDescent="0.25">
      <c r="A11" s="230"/>
      <c r="B11" s="188" t="s">
        <v>147</v>
      </c>
      <c r="C11" s="183" t="s">
        <v>129</v>
      </c>
    </row>
    <row r="12" spans="1:26" x14ac:dyDescent="0.25">
      <c r="A12" s="230"/>
      <c r="B12" s="188" t="s">
        <v>148</v>
      </c>
      <c r="C12" s="183" t="s">
        <v>129</v>
      </c>
      <c r="L12" s="84" t="s">
        <v>157</v>
      </c>
    </row>
    <row r="13" spans="1:26" ht="13.8" thickBot="1" x14ac:dyDescent="0.3">
      <c r="A13" s="85"/>
      <c r="B13" s="86" t="s">
        <v>165</v>
      </c>
      <c r="C13" s="85"/>
      <c r="D13" s="85"/>
      <c r="E13" s="85"/>
      <c r="F13" s="85"/>
      <c r="G13" s="85"/>
      <c r="H13" s="85"/>
      <c r="I13" s="85"/>
    </row>
    <row r="14" spans="1:26" x14ac:dyDescent="0.25">
      <c r="A14" s="85"/>
      <c r="B14" s="184"/>
      <c r="C14" s="185"/>
      <c r="D14" s="185"/>
      <c r="E14" s="173"/>
      <c r="F14" s="174"/>
      <c r="G14" s="174"/>
      <c r="H14" s="174"/>
      <c r="I14" s="174"/>
      <c r="J14" s="186"/>
      <c r="K14" s="189" t="s">
        <v>149</v>
      </c>
      <c r="L14" s="190">
        <v>2</v>
      </c>
      <c r="M14" s="191">
        <v>3</v>
      </c>
      <c r="N14" s="191">
        <v>4</v>
      </c>
      <c r="O14" s="191">
        <v>5</v>
      </c>
      <c r="P14" s="191">
        <v>6</v>
      </c>
      <c r="Q14" s="191">
        <v>7</v>
      </c>
      <c r="R14" s="191">
        <v>8</v>
      </c>
      <c r="S14" s="191">
        <v>9</v>
      </c>
      <c r="T14" s="191">
        <v>10</v>
      </c>
      <c r="U14" s="191">
        <v>11</v>
      </c>
      <c r="V14" s="192">
        <v>12</v>
      </c>
      <c r="W14" s="206"/>
    </row>
    <row r="15" spans="1:26" ht="13.8" thickBot="1" x14ac:dyDescent="0.3">
      <c r="A15" s="85"/>
      <c r="B15" s="176" t="s">
        <v>140</v>
      </c>
      <c r="C15" s="187" t="s">
        <v>38</v>
      </c>
      <c r="D15" s="187" t="s">
        <v>14</v>
      </c>
      <c r="E15" s="177"/>
      <c r="F15" s="45"/>
      <c r="G15" s="45"/>
      <c r="H15" s="45"/>
      <c r="I15" s="45"/>
      <c r="J15" s="178"/>
      <c r="K15" s="50" t="s">
        <v>166</v>
      </c>
      <c r="L15" s="202">
        <f>IF(VLOOKUP($B15,'Data summary'!$L$2:$W$70,L$14,FALSE)=0,NA(),VLOOKUP($B15,'Data summary'!$L$2:$W$70,L$14,FALSE))</f>
        <v>3</v>
      </c>
      <c r="M15" s="203">
        <f>IF(VLOOKUP($B15,'Data summary'!$L$2:$W$70,M$14,FALSE)=0,NA(),VLOOKUP($B15,'Data summary'!$L$2:$W$70,M$14,FALSE))</f>
        <v>7</v>
      </c>
      <c r="N15" s="203">
        <f>IF(VLOOKUP($B15,'Data summary'!$L$2:$W$70,N$14,FALSE)=0,NA(),VLOOKUP($B15,'Data summary'!$L$2:$W$70,N$14,FALSE))</f>
        <v>14</v>
      </c>
      <c r="O15" s="203">
        <f>IF(VLOOKUP($B15,'Data summary'!$L$2:$W$70,O$14,FALSE)=0,NA(),VLOOKUP($B15,'Data summary'!$L$2:$W$70,O$14,FALSE))</f>
        <v>28</v>
      </c>
      <c r="P15" s="203">
        <f>IF(VLOOKUP($B15,'Data summary'!$L$2:$W$70,P$14,FALSE)=0,NA(),VLOOKUP($B15,'Data summary'!$L$2:$W$70,P$14,FALSE))</f>
        <v>56</v>
      </c>
      <c r="Q15" s="203">
        <f>IF(VLOOKUP($B15,'Data summary'!$L$2:$W$70,Q$14,FALSE)=0,NA(),VLOOKUP($B15,'Data summary'!$L$2:$W$70,Q$14,FALSE))</f>
        <v>91</v>
      </c>
      <c r="R15" s="203">
        <f>IF(VLOOKUP($B15,'Data summary'!$L$2:$W$70,R$14,FALSE)=0,NA(),VLOOKUP($B15,'Data summary'!$L$2:$W$70,R$14,FALSE))</f>
        <v>182</v>
      </c>
      <c r="S15" s="203">
        <f>IF(VLOOKUP($B15,'Data summary'!$L$2:$W$70,S$14,FALSE)=0,NA(),VLOOKUP($B15,'Data summary'!$L$2:$W$70,S$14,FALSE))</f>
        <v>330</v>
      </c>
      <c r="T15" s="203">
        <f>IF(VLOOKUP($B15,'Data summary'!$L$2:$W$70,T$14,FALSE)=0,NA(),VLOOKUP($B15,'Data summary'!$L$2:$W$70,T$14,FALSE))</f>
        <v>334</v>
      </c>
      <c r="U15" s="203">
        <f>IF(VLOOKUP($B15,'Data summary'!$L$2:$W$70,U$14,FALSE)=0,NA(),VLOOKUP($B15,'Data summary'!$L$2:$W$70,U$14,FALSE))</f>
        <v>365</v>
      </c>
      <c r="V15" s="204">
        <f>IF(VLOOKUP($B15,'Data summary'!$L$2:$W$70,V$14,FALSE)=0,NA(),VLOOKUP($B15,'Data summary'!$L$2:$W$70,V$14,FALSE))</f>
        <v>547</v>
      </c>
      <c r="W15" s="210" t="s">
        <v>333</v>
      </c>
    </row>
    <row r="16" spans="1:26" x14ac:dyDescent="0.25">
      <c r="A16" s="85"/>
      <c r="B16" s="173" t="s">
        <v>130</v>
      </c>
      <c r="C16" s="173" t="s">
        <v>23</v>
      </c>
      <c r="D16" s="173" t="s">
        <v>119</v>
      </c>
      <c r="E16" s="173"/>
      <c r="F16" s="174"/>
      <c r="G16" s="174"/>
      <c r="H16" s="174"/>
      <c r="I16" s="174"/>
      <c r="J16" s="175"/>
      <c r="L16" s="196" t="e">
        <f>IF(VLOOKUP($B16,'Data summary'!$L$2:$W$523,L$14,FALSE)=0,NA(),VLOOKUP($B16,'Data summary'!$L$2:$W$523,L$14,FALSE))</f>
        <v>#N/A</v>
      </c>
      <c r="M16" s="197" t="e">
        <f>IF(VLOOKUP($B16,'Data summary'!$L$2:$W$523,M$14,FALSE)=0,NA(),VLOOKUP($B16,'Data summary'!$L$2:$W$523,M$14,FALSE))</f>
        <v>#N/A</v>
      </c>
      <c r="N16" s="197" t="e">
        <f>IF(VLOOKUP($B16,'Data summary'!$L$2:$W$523,N$14,FALSE)=0,NA(),VLOOKUP($B16,'Data summary'!$L$2:$W$523,N$14,FALSE))</f>
        <v>#N/A</v>
      </c>
      <c r="O16" s="197" t="e">
        <f>IF(VLOOKUP($B16,'Data summary'!$L$2:$W$523,O$14,FALSE)=0,NA(),VLOOKUP($B16,'Data summary'!$L$2:$W$523,O$14,FALSE))</f>
        <v>#N/A</v>
      </c>
      <c r="P16" s="197" t="e">
        <f>IF(VLOOKUP($B16,'Data summary'!$L$2:$W$523,P$14,FALSE)=0,NA(),VLOOKUP($B16,'Data summary'!$L$2:$W$523,P$14,FALSE))</f>
        <v>#N/A</v>
      </c>
      <c r="Q16" s="197" t="e">
        <f>IF(VLOOKUP($B16,'Data summary'!$L$2:$W$523,Q$14,FALSE)=0,NA(),VLOOKUP($B16,'Data summary'!$L$2:$W$523,Q$14,FALSE))</f>
        <v>#N/A</v>
      </c>
      <c r="R16" s="197" t="e">
        <f>IF(VLOOKUP($B16,'Data summary'!$L$2:$W$523,R$14,FALSE)=0,NA(),VLOOKUP($B16,'Data summary'!$L$2:$W$523,R$14,FALSE))</f>
        <v>#N/A</v>
      </c>
      <c r="S16" s="197" t="e">
        <f>IF(VLOOKUP($B16,'Data summary'!$L$2:$W$523,S$14,FALSE)=0,NA(),VLOOKUP($B16,'Data summary'!$L$2:$W$523,S$14,FALSE))</f>
        <v>#N/A</v>
      </c>
      <c r="T16" s="197" t="e">
        <f>IF(VLOOKUP($B16,'Data summary'!$L$2:$W$523,T$14,FALSE)=0,NA(),VLOOKUP($B16,'Data summary'!$L$2:$W$523,T$14,FALSE))</f>
        <v>#N/A</v>
      </c>
      <c r="U16" s="197" t="e">
        <f>IF(VLOOKUP($B16,'Data summary'!$L$2:$W$523,U$14,FALSE)=0,NA(),VLOOKUP($B16,'Data summary'!$L$2:$W$523,U$14,FALSE))</f>
        <v>#N/A</v>
      </c>
      <c r="V16" s="198" t="e">
        <f>IF(VLOOKUP($B16,'Data summary'!$L$2:$W$523,V$14,FALSE)=0,NA(),VLOOKUP($B16,'Data summary'!$L$2:$W$523,V$14,FALSE))</f>
        <v>#N/A</v>
      </c>
      <c r="W16" s="207" t="s">
        <v>156</v>
      </c>
    </row>
    <row r="17" spans="1:25" x14ac:dyDescent="0.25">
      <c r="A17" s="85"/>
      <c r="B17" s="173" t="s">
        <v>131</v>
      </c>
      <c r="C17" s="173" t="s">
        <v>39</v>
      </c>
      <c r="D17" s="173" t="s">
        <v>101</v>
      </c>
      <c r="E17" s="177"/>
      <c r="F17" s="45"/>
      <c r="G17" s="45"/>
      <c r="H17" s="45"/>
      <c r="I17" s="45"/>
      <c r="J17" s="178"/>
      <c r="L17" s="196" t="e">
        <f>IF(VLOOKUP($B17,'Data summary'!$L$2:$W$523,L$14,FALSE)=0,NA(),VLOOKUP($B17,'Data summary'!$L$2:$W$523,L$14,FALSE))</f>
        <v>#N/A</v>
      </c>
      <c r="M17" s="197">
        <f>IF(VLOOKUP($B17,'Data summary'!$L$2:$W$523,M$14,FALSE)=0,NA(),VLOOKUP($B17,'Data summary'!$L$2:$W$523,M$14,FALSE))</f>
        <v>10</v>
      </c>
      <c r="N17" s="197" t="e">
        <f>IF(VLOOKUP($B17,'Data summary'!$L$2:$W$523,N$14,FALSE)=0,NA(),VLOOKUP($B17,'Data summary'!$L$2:$W$523,N$14,FALSE))</f>
        <v>#N/A</v>
      </c>
      <c r="O17" s="197">
        <f>IF(VLOOKUP($B17,'Data summary'!$L$2:$W$523,O$14,FALSE)=0,NA(),VLOOKUP($B17,'Data summary'!$L$2:$W$523,O$14,FALSE))</f>
        <v>10</v>
      </c>
      <c r="P17" s="197" t="e">
        <f>IF(VLOOKUP($B17,'Data summary'!$L$2:$W$523,P$14,FALSE)=0,NA(),VLOOKUP($B17,'Data summary'!$L$2:$W$523,P$14,FALSE))</f>
        <v>#N/A</v>
      </c>
      <c r="Q17" s="197">
        <f>IF(VLOOKUP($B17,'Data summary'!$L$2:$W$523,Q$14,FALSE)=0,NA(),VLOOKUP($B17,'Data summary'!$L$2:$W$523,Q$14,FALSE))</f>
        <v>32</v>
      </c>
      <c r="R17" s="197">
        <f>IF(VLOOKUP($B17,'Data summary'!$L$2:$W$523,R$14,FALSE)=0,NA(),VLOOKUP($B17,'Data summary'!$L$2:$W$523,R$14,FALSE))</f>
        <v>76</v>
      </c>
      <c r="S17" s="197" t="e">
        <f>IF(VLOOKUP($B17,'Data summary'!$L$2:$W$523,S$14,FALSE)=0,NA(),VLOOKUP($B17,'Data summary'!$L$2:$W$523,S$14,FALSE))</f>
        <v>#N/A</v>
      </c>
      <c r="T17" s="197" t="e">
        <f>IF(VLOOKUP($B17,'Data summary'!$L$2:$W$523,T$14,FALSE)=0,NA(),VLOOKUP($B17,'Data summary'!$L$2:$W$523,T$14,FALSE))</f>
        <v>#N/A</v>
      </c>
      <c r="U17" s="197" t="e">
        <f>IF(VLOOKUP($B17,'Data summary'!$L$2:$W$523,U$14,FALSE)=0,NA(),VLOOKUP($B17,'Data summary'!$L$2:$W$523,U$14,FALSE))</f>
        <v>#N/A</v>
      </c>
      <c r="V17" s="198" t="e">
        <f>IF(VLOOKUP($B17,'Data summary'!$L$2:$W$523,V$14,FALSE)=0,NA(),VLOOKUP($B17,'Data summary'!$L$2:$W$523,V$14,FALSE))</f>
        <v>#N/A</v>
      </c>
      <c r="W17" s="207" t="s">
        <v>156</v>
      </c>
    </row>
    <row r="18" spans="1:25" x14ac:dyDescent="0.25">
      <c r="A18" s="85"/>
      <c r="B18" s="173" t="s">
        <v>132</v>
      </c>
      <c r="C18" s="173" t="s">
        <v>23</v>
      </c>
      <c r="D18" s="173" t="s">
        <v>24</v>
      </c>
      <c r="E18" s="177"/>
      <c r="F18" s="45"/>
      <c r="G18" s="45"/>
      <c r="H18" s="45"/>
      <c r="I18" s="45"/>
      <c r="J18" s="178"/>
      <c r="L18" s="196" t="e">
        <f>IF(VLOOKUP($B18,'Data summary'!$L$2:$W$523,L$14,FALSE)=0,NA(),VLOOKUP($B18,'Data summary'!$L$2:$W$523,L$14,FALSE))</f>
        <v>#N/A</v>
      </c>
      <c r="M18" s="197">
        <f>IF(VLOOKUP($B18,'Data summary'!$L$2:$W$523,M$14,FALSE)=0,NA(),VLOOKUP($B18,'Data summary'!$L$2:$W$523,M$14,FALSE))</f>
        <v>16</v>
      </c>
      <c r="N18" s="197" t="e">
        <f>IF(VLOOKUP($B18,'Data summary'!$L$2:$W$523,N$14,FALSE)=0,NA(),VLOOKUP($B18,'Data summary'!$L$2:$W$523,N$14,FALSE))</f>
        <v>#N/A</v>
      </c>
      <c r="O18" s="197">
        <f>IF(VLOOKUP($B18,'Data summary'!$L$2:$W$523,O$14,FALSE)=0,NA(),VLOOKUP($B18,'Data summary'!$L$2:$W$523,O$14,FALSE))</f>
        <v>17</v>
      </c>
      <c r="P18" s="197" t="e">
        <f>IF(VLOOKUP($B18,'Data summary'!$L$2:$W$523,P$14,FALSE)=0,NA(),VLOOKUP($B18,'Data summary'!$L$2:$W$523,P$14,FALSE))</f>
        <v>#N/A</v>
      </c>
      <c r="Q18" s="197">
        <f>IF(VLOOKUP($B18,'Data summary'!$L$2:$W$523,Q$14,FALSE)=0,NA(),VLOOKUP($B18,'Data summary'!$L$2:$W$523,Q$14,FALSE))</f>
        <v>33</v>
      </c>
      <c r="R18" s="197">
        <f>IF(VLOOKUP($B18,'Data summary'!$L$2:$W$523,R$14,FALSE)=0,NA(),VLOOKUP($B18,'Data summary'!$L$2:$W$523,R$14,FALSE))</f>
        <v>71</v>
      </c>
      <c r="S18" s="197" t="e">
        <f>IF(VLOOKUP($B18,'Data summary'!$L$2:$W$523,S$14,FALSE)=0,NA(),VLOOKUP($B18,'Data summary'!$L$2:$W$523,S$14,FALSE))</f>
        <v>#N/A</v>
      </c>
      <c r="T18" s="197" t="e">
        <f>IF(VLOOKUP($B18,'Data summary'!$L$2:$W$523,T$14,FALSE)=0,NA(),VLOOKUP($B18,'Data summary'!$L$2:$W$523,T$14,FALSE))</f>
        <v>#N/A</v>
      </c>
      <c r="U18" s="197" t="e">
        <f>IF(VLOOKUP($B18,'Data summary'!$L$2:$W$523,U$14,FALSE)=0,NA(),VLOOKUP($B18,'Data summary'!$L$2:$W$523,U$14,FALSE))</f>
        <v>#N/A</v>
      </c>
      <c r="V18" s="198" t="e">
        <f>IF(VLOOKUP($B18,'Data summary'!$L$2:$W$523,V$14,FALSE)=0,NA(),VLOOKUP($B18,'Data summary'!$L$2:$W$523,V$14,FALSE))</f>
        <v>#N/A</v>
      </c>
      <c r="W18" s="207" t="s">
        <v>156</v>
      </c>
    </row>
    <row r="19" spans="1:25" x14ac:dyDescent="0.25">
      <c r="A19" s="85"/>
      <c r="B19" s="173" t="s">
        <v>133</v>
      </c>
      <c r="C19" s="173" t="s">
        <v>56</v>
      </c>
      <c r="D19" s="173" t="s">
        <v>57</v>
      </c>
      <c r="E19" s="177"/>
      <c r="F19" s="45"/>
      <c r="G19" s="45"/>
      <c r="H19" s="45"/>
      <c r="I19" s="45"/>
      <c r="J19" s="178"/>
      <c r="L19" s="196">
        <f>IF(VLOOKUP($B19,'Data summary'!$L$2:$W$523,L$14,FALSE)=0,NA(),VLOOKUP($B19,'Data summary'!$L$2:$W$523,L$14,FALSE))</f>
        <v>4.4000000000000004</v>
      </c>
      <c r="M19" s="197">
        <f>IF(VLOOKUP($B19,'Data summary'!$L$2:$W$523,M$14,FALSE)=0,NA(),VLOOKUP($B19,'Data summary'!$L$2:$W$523,M$14,FALSE))</f>
        <v>4.9000000000000004</v>
      </c>
      <c r="N19" s="197">
        <f>IF(VLOOKUP($B19,'Data summary'!$L$2:$W$523,N$14,FALSE)=0,NA(),VLOOKUP($B19,'Data summary'!$L$2:$W$523,N$14,FALSE))</f>
        <v>7.8</v>
      </c>
      <c r="O19" s="197">
        <f>IF(VLOOKUP($B19,'Data summary'!$L$2:$W$523,O$14,FALSE)=0,NA(),VLOOKUP($B19,'Data summary'!$L$2:$W$523,O$14,FALSE))</f>
        <v>9.6</v>
      </c>
      <c r="P19" s="197" t="e">
        <f>IF(VLOOKUP($B19,'Data summary'!$L$2:$W$523,P$14,FALSE)=0,NA(),VLOOKUP($B19,'Data summary'!$L$2:$W$523,P$14,FALSE))</f>
        <v>#N/A</v>
      </c>
      <c r="Q19" s="197">
        <f>IF(VLOOKUP($B19,'Data summary'!$L$2:$W$523,Q$14,FALSE)=0,NA(),VLOOKUP($B19,'Data summary'!$L$2:$W$523,Q$14,FALSE))</f>
        <v>13</v>
      </c>
      <c r="R19" s="197">
        <f>IF(VLOOKUP($B19,'Data summary'!$L$2:$W$523,R$14,FALSE)=0,NA(),VLOOKUP($B19,'Data summary'!$L$2:$W$523,R$14,FALSE))</f>
        <v>22</v>
      </c>
      <c r="S19" s="197" t="e">
        <f>IF(VLOOKUP($B19,'Data summary'!$L$2:$W$523,S$14,FALSE)=0,NA(),VLOOKUP($B19,'Data summary'!$L$2:$W$523,S$14,FALSE))</f>
        <v>#N/A</v>
      </c>
      <c r="T19" s="197" t="e">
        <f>IF(VLOOKUP($B19,'Data summary'!$L$2:$W$523,T$14,FALSE)=0,NA(),VLOOKUP($B19,'Data summary'!$L$2:$W$523,T$14,FALSE))</f>
        <v>#N/A</v>
      </c>
      <c r="U19" s="197">
        <f>IF(VLOOKUP($B19,'Data summary'!$L$2:$W$523,U$14,FALSE)=0,NA(),VLOOKUP($B19,'Data summary'!$L$2:$W$523,U$14,FALSE))</f>
        <v>36.5</v>
      </c>
      <c r="V19" s="198" t="e">
        <f>IF(VLOOKUP($B19,'Data summary'!$L$2:$W$523,V$14,FALSE)=0,NA(),VLOOKUP($B19,'Data summary'!$L$2:$W$523,V$14,FALSE))</f>
        <v>#N/A</v>
      </c>
      <c r="W19" s="207" t="s">
        <v>156</v>
      </c>
    </row>
    <row r="20" spans="1:25" x14ac:dyDescent="0.25">
      <c r="A20" s="85"/>
      <c r="B20" s="173" t="s">
        <v>134</v>
      </c>
      <c r="C20" s="173" t="s">
        <v>54</v>
      </c>
      <c r="D20" s="173" t="s">
        <v>55</v>
      </c>
      <c r="E20" s="177"/>
      <c r="F20" s="45"/>
      <c r="G20" s="45"/>
      <c r="H20" s="45"/>
      <c r="I20" s="45"/>
      <c r="J20" s="178"/>
      <c r="L20" s="196">
        <f>IF(VLOOKUP($B20,'Data summary'!$L$2:$W$523,L$14,FALSE)=0,NA(),VLOOKUP($B20,'Data summary'!$L$2:$W$523,L$14,FALSE))</f>
        <v>1.6</v>
      </c>
      <c r="M20" s="197">
        <f>IF(VLOOKUP($B20,'Data summary'!$L$2:$W$523,M$14,FALSE)=0,NA(),VLOOKUP($B20,'Data summary'!$L$2:$W$523,M$14,FALSE))</f>
        <v>3.7</v>
      </c>
      <c r="N20" s="197">
        <f>IF(VLOOKUP($B20,'Data summary'!$L$2:$W$523,N$14,FALSE)=0,NA(),VLOOKUP($B20,'Data summary'!$L$2:$W$523,N$14,FALSE))</f>
        <v>5.8</v>
      </c>
      <c r="O20" s="197">
        <f>IF(VLOOKUP($B20,'Data summary'!$L$2:$W$523,O$14,FALSE)=0,NA(),VLOOKUP($B20,'Data summary'!$L$2:$W$523,O$14,FALSE))</f>
        <v>13</v>
      </c>
      <c r="P20" s="197" t="e">
        <f>IF(VLOOKUP($B20,'Data summary'!$L$2:$W$523,P$14,FALSE)=0,NA(),VLOOKUP($B20,'Data summary'!$L$2:$W$523,P$14,FALSE))</f>
        <v>#N/A</v>
      </c>
      <c r="Q20" s="197">
        <f>IF(VLOOKUP($B20,'Data summary'!$L$2:$W$523,Q$14,FALSE)=0,NA(),VLOOKUP($B20,'Data summary'!$L$2:$W$523,Q$14,FALSE))</f>
        <v>21</v>
      </c>
      <c r="R20" s="197">
        <f>IF(VLOOKUP($B20,'Data summary'!$L$2:$W$523,R$14,FALSE)=0,NA(),VLOOKUP($B20,'Data summary'!$L$2:$W$523,R$14,FALSE))</f>
        <v>36.5</v>
      </c>
      <c r="S20" s="197" t="e">
        <f>IF(VLOOKUP($B20,'Data summary'!$L$2:$W$523,S$14,FALSE)=0,NA(),VLOOKUP($B20,'Data summary'!$L$2:$W$523,S$14,FALSE))</f>
        <v>#N/A</v>
      </c>
      <c r="T20" s="197" t="e">
        <f>IF(VLOOKUP($B20,'Data summary'!$L$2:$W$523,T$14,FALSE)=0,NA(),VLOOKUP($B20,'Data summary'!$L$2:$W$523,T$14,FALSE))</f>
        <v>#N/A</v>
      </c>
      <c r="U20" s="197" t="e">
        <f>IF(VLOOKUP($B20,'Data summary'!$L$2:$W$523,U$14,FALSE)=0,NA(),VLOOKUP($B20,'Data summary'!$L$2:$W$523,U$14,FALSE))</f>
        <v>#N/A</v>
      </c>
      <c r="V20" s="198" t="e">
        <f>IF(VLOOKUP($B20,'Data summary'!$L$2:$W$523,V$14,FALSE)=0,NA(),VLOOKUP($B20,'Data summary'!$L$2:$W$523,V$14,FALSE))</f>
        <v>#N/A</v>
      </c>
      <c r="W20" s="207" t="s">
        <v>156</v>
      </c>
    </row>
    <row r="21" spans="1:25" x14ac:dyDescent="0.25">
      <c r="A21" s="85"/>
      <c r="B21" s="173" t="s">
        <v>135</v>
      </c>
      <c r="C21" s="173" t="s">
        <v>23</v>
      </c>
      <c r="D21" s="173" t="s">
        <v>120</v>
      </c>
      <c r="E21" s="177"/>
      <c r="F21" s="45"/>
      <c r="G21" s="45"/>
      <c r="H21" s="45"/>
      <c r="I21" s="45"/>
      <c r="J21" s="178"/>
      <c r="L21" s="196" t="e">
        <f>IF(VLOOKUP($B21,'Data summary'!$L$2:$W$523,L$14,FALSE)=0,NA(),VLOOKUP($B21,'Data summary'!$L$2:$W$523,L$14,FALSE))</f>
        <v>#N/A</v>
      </c>
      <c r="M21" s="197">
        <f>IF(VLOOKUP($B21,'Data summary'!$L$2:$W$523,M$14,FALSE)=0,NA(),VLOOKUP($B21,'Data summary'!$L$2:$W$523,M$14,FALSE))</f>
        <v>4.8</v>
      </c>
      <c r="N21" s="197" t="e">
        <f>IF(VLOOKUP($B21,'Data summary'!$L$2:$W$523,N$14,FALSE)=0,NA(),VLOOKUP($B21,'Data summary'!$L$2:$W$523,N$14,FALSE))</f>
        <v>#N/A</v>
      </c>
      <c r="O21" s="197">
        <f>IF(VLOOKUP($B21,'Data summary'!$L$2:$W$523,O$14,FALSE)=0,NA(),VLOOKUP($B21,'Data summary'!$L$2:$W$523,O$14,FALSE))</f>
        <v>17</v>
      </c>
      <c r="P21" s="197" t="e">
        <f>IF(VLOOKUP($B21,'Data summary'!$L$2:$W$523,P$14,FALSE)=0,NA(),VLOOKUP($B21,'Data summary'!$L$2:$W$523,P$14,FALSE))</f>
        <v>#N/A</v>
      </c>
      <c r="Q21" s="197">
        <f>IF(VLOOKUP($B21,'Data summary'!$L$2:$W$523,Q$14,FALSE)=0,NA(),VLOOKUP($B21,'Data summary'!$L$2:$W$523,Q$14,FALSE))</f>
        <v>28</v>
      </c>
      <c r="R21" s="197">
        <f>IF(VLOOKUP($B21,'Data summary'!$L$2:$W$523,R$14,FALSE)=0,NA(),VLOOKUP($B21,'Data summary'!$L$2:$W$523,R$14,FALSE))</f>
        <v>78</v>
      </c>
      <c r="S21" s="197" t="e">
        <f>IF(VLOOKUP($B21,'Data summary'!$L$2:$W$523,S$14,FALSE)=0,NA(),VLOOKUP($B21,'Data summary'!$L$2:$W$523,S$14,FALSE))</f>
        <v>#N/A</v>
      </c>
      <c r="T21" s="197" t="e">
        <f>IF(VLOOKUP($B21,'Data summary'!$L$2:$W$523,T$14,FALSE)=0,NA(),VLOOKUP($B21,'Data summary'!$L$2:$W$523,T$14,FALSE))</f>
        <v>#N/A</v>
      </c>
      <c r="U21" s="197" t="e">
        <f>IF(VLOOKUP($B21,'Data summary'!$L$2:$W$523,U$14,FALSE)=0,NA(),VLOOKUP($B21,'Data summary'!$L$2:$W$523,U$14,FALSE))</f>
        <v>#N/A</v>
      </c>
      <c r="V21" s="198" t="e">
        <f>IF(VLOOKUP($B21,'Data summary'!$L$2:$W$523,V$14,FALSE)=0,NA(),VLOOKUP($B21,'Data summary'!$L$2:$W$523,V$14,FALSE))</f>
        <v>#N/A</v>
      </c>
      <c r="W21" s="207" t="s">
        <v>156</v>
      </c>
    </row>
    <row r="22" spans="1:25" x14ac:dyDescent="0.25">
      <c r="A22" s="85"/>
      <c r="B22" s="173" t="s">
        <v>136</v>
      </c>
      <c r="C22" s="173" t="s">
        <v>39</v>
      </c>
      <c r="D22" s="173" t="s">
        <v>101</v>
      </c>
      <c r="E22" s="177"/>
      <c r="F22" s="45"/>
      <c r="G22" s="45"/>
      <c r="H22" s="45"/>
      <c r="I22" s="45"/>
      <c r="J22" s="178"/>
      <c r="L22" s="196" t="e">
        <f>IF(VLOOKUP($B22,'Data summary'!$L$2:$W$523,L$14,FALSE)=0,NA(),VLOOKUP($B22,'Data summary'!$L$2:$W$523,L$14,FALSE))</f>
        <v>#N/A</v>
      </c>
      <c r="M22" s="197" t="e">
        <f>IF(VLOOKUP($B22,'Data summary'!$L$2:$W$523,M$14,FALSE)=0,NA(),VLOOKUP($B22,'Data summary'!$L$2:$W$523,M$14,FALSE))</f>
        <v>#N/A</v>
      </c>
      <c r="N22" s="197" t="e">
        <f>IF(VLOOKUP($B22,'Data summary'!$L$2:$W$523,N$14,FALSE)=0,NA(),VLOOKUP($B22,'Data summary'!$L$2:$W$523,N$14,FALSE))</f>
        <v>#N/A</v>
      </c>
      <c r="O22" s="197" t="e">
        <f>IF(VLOOKUP($B22,'Data summary'!$L$2:$W$523,O$14,FALSE)=0,NA(),VLOOKUP($B22,'Data summary'!$L$2:$W$523,O$14,FALSE))</f>
        <v>#N/A</v>
      </c>
      <c r="P22" s="197" t="e">
        <f>IF(VLOOKUP($B22,'Data summary'!$L$2:$W$523,P$14,FALSE)=0,NA(),VLOOKUP($B22,'Data summary'!$L$2:$W$523,P$14,FALSE))</f>
        <v>#N/A</v>
      </c>
      <c r="Q22" s="197">
        <f>IF(VLOOKUP($B22,'Data summary'!$L$2:$W$523,Q$14,FALSE)=0,NA(),VLOOKUP($B22,'Data summary'!$L$2:$W$523,Q$14,FALSE))</f>
        <v>2.87</v>
      </c>
      <c r="R22" s="197">
        <f>IF(VLOOKUP($B22,'Data summary'!$L$2:$W$523,R$14,FALSE)=0,NA(),VLOOKUP($B22,'Data summary'!$L$2:$W$523,R$14,FALSE))</f>
        <v>3.3</v>
      </c>
      <c r="S22" s="197" t="e">
        <f>IF(VLOOKUP($B22,'Data summary'!$L$2:$W$523,S$14,FALSE)=0,NA(),VLOOKUP($B22,'Data summary'!$L$2:$W$523,S$14,FALSE))</f>
        <v>#N/A</v>
      </c>
      <c r="T22" s="197" t="e">
        <f>IF(VLOOKUP($B22,'Data summary'!$L$2:$W$523,T$14,FALSE)=0,NA(),VLOOKUP($B22,'Data summary'!$L$2:$W$523,T$14,FALSE))</f>
        <v>#N/A</v>
      </c>
      <c r="U22" s="197">
        <f>IF(VLOOKUP($B22,'Data summary'!$L$2:$W$523,U$14,FALSE)=0,NA(),VLOOKUP($B22,'Data summary'!$L$2:$W$523,U$14,FALSE))</f>
        <v>4.41</v>
      </c>
      <c r="V22" s="198" t="e">
        <f>IF(VLOOKUP($B22,'Data summary'!$L$2:$W$523,V$14,FALSE)=0,NA(),VLOOKUP($B22,'Data summary'!$L$2:$W$523,V$14,FALSE))</f>
        <v>#N/A</v>
      </c>
      <c r="W22" s="207" t="s">
        <v>156</v>
      </c>
    </row>
    <row r="23" spans="1:25" x14ac:dyDescent="0.25">
      <c r="A23" s="85"/>
      <c r="B23" s="173" t="s">
        <v>137</v>
      </c>
      <c r="C23" s="173" t="s">
        <v>39</v>
      </c>
      <c r="D23" s="173" t="s">
        <v>15</v>
      </c>
      <c r="E23" s="177"/>
      <c r="F23" s="45"/>
      <c r="G23" s="45"/>
      <c r="H23" s="45"/>
      <c r="I23" s="45"/>
      <c r="J23" s="178"/>
      <c r="L23" s="196" t="e">
        <f>IF(VLOOKUP($B23,'Data summary'!$L$2:$W$523,L$14,FALSE)=0,NA(),VLOOKUP($B23,'Data summary'!$L$2:$W$523,L$14,FALSE))</f>
        <v>#N/A</v>
      </c>
      <c r="M23" s="197" t="e">
        <f>IF(VLOOKUP($B23,'Data summary'!$L$2:$W$523,M$14,FALSE)=0,NA(),VLOOKUP($B23,'Data summary'!$L$2:$W$523,M$14,FALSE))</f>
        <v>#N/A</v>
      </c>
      <c r="N23" s="197" t="e">
        <f>IF(VLOOKUP($B23,'Data summary'!$L$2:$W$523,N$14,FALSE)=0,NA(),VLOOKUP($B23,'Data summary'!$L$2:$W$523,N$14,FALSE))</f>
        <v>#N/A</v>
      </c>
      <c r="O23" s="197" t="e">
        <f>IF(VLOOKUP($B23,'Data summary'!$L$2:$W$523,O$14,FALSE)=0,NA(),VLOOKUP($B23,'Data summary'!$L$2:$W$523,O$14,FALSE))</f>
        <v>#N/A</v>
      </c>
      <c r="P23" s="197" t="e">
        <f>IF(VLOOKUP($B23,'Data summary'!$L$2:$W$523,P$14,FALSE)=0,NA(),VLOOKUP($B23,'Data summary'!$L$2:$W$523,P$14,FALSE))</f>
        <v>#N/A</v>
      </c>
      <c r="Q23" s="197">
        <f>IF(VLOOKUP($B23,'Data summary'!$L$2:$W$523,Q$14,FALSE)=0,NA(),VLOOKUP($B23,'Data summary'!$L$2:$W$523,Q$14,FALSE))</f>
        <v>1.29</v>
      </c>
      <c r="R23" s="197">
        <f>IF(VLOOKUP($B23,'Data summary'!$L$2:$W$523,R$14,FALSE)=0,NA(),VLOOKUP($B23,'Data summary'!$L$2:$W$523,R$14,FALSE))</f>
        <v>1.72</v>
      </c>
      <c r="S23" s="197" t="e">
        <f>IF(VLOOKUP($B23,'Data summary'!$L$2:$W$523,S$14,FALSE)=0,NA(),VLOOKUP($B23,'Data summary'!$L$2:$W$523,S$14,FALSE))</f>
        <v>#N/A</v>
      </c>
      <c r="T23" s="197" t="e">
        <f>IF(VLOOKUP($B23,'Data summary'!$L$2:$W$523,T$14,FALSE)=0,NA(),VLOOKUP($B23,'Data summary'!$L$2:$W$523,T$14,FALSE))</f>
        <v>#N/A</v>
      </c>
      <c r="U23" s="197">
        <f>IF(VLOOKUP($B23,'Data summary'!$L$2:$W$523,U$14,FALSE)=0,NA(),VLOOKUP($B23,'Data summary'!$L$2:$W$523,U$14,FALSE))</f>
        <v>1.43</v>
      </c>
      <c r="V23" s="198" t="e">
        <f>IF(VLOOKUP($B23,'Data summary'!$L$2:$W$523,V$14,FALSE)=0,NA(),VLOOKUP($B23,'Data summary'!$L$2:$W$523,V$14,FALSE))</f>
        <v>#N/A</v>
      </c>
      <c r="W23" s="207" t="s">
        <v>156</v>
      </c>
    </row>
    <row r="24" spans="1:25" x14ac:dyDescent="0.25">
      <c r="A24" s="85"/>
      <c r="B24" s="179" t="s">
        <v>138</v>
      </c>
      <c r="C24" s="179" t="s">
        <v>39</v>
      </c>
      <c r="D24" s="179" t="s">
        <v>15</v>
      </c>
      <c r="E24" s="180"/>
      <c r="F24" s="181"/>
      <c r="G24" s="181"/>
      <c r="H24" s="181"/>
      <c r="I24" s="181"/>
      <c r="J24" s="182"/>
      <c r="L24" s="196" t="e">
        <f>IF(VLOOKUP($B24,'Data summary'!$L$2:$W$523,L$14,FALSE)=0,NA(),VLOOKUP($B24,'Data summary'!$L$2:$W$523,L$14,FALSE))</f>
        <v>#N/A</v>
      </c>
      <c r="M24" s="197" t="e">
        <f>IF(VLOOKUP($B24,'Data summary'!$L$2:$W$523,M$14,FALSE)=0,NA(),VLOOKUP($B24,'Data summary'!$L$2:$W$523,M$14,FALSE))</f>
        <v>#N/A</v>
      </c>
      <c r="N24" s="197" t="e">
        <f>IF(VLOOKUP($B24,'Data summary'!$L$2:$W$523,N$14,FALSE)=0,NA(),VLOOKUP($B24,'Data summary'!$L$2:$W$523,N$14,FALSE))</f>
        <v>#N/A</v>
      </c>
      <c r="O24" s="197" t="e">
        <f>IF(VLOOKUP($B24,'Data summary'!$L$2:$W$523,O$14,FALSE)=0,NA(),VLOOKUP($B24,'Data summary'!$L$2:$W$523,O$14,FALSE))</f>
        <v>#N/A</v>
      </c>
      <c r="P24" s="197" t="e">
        <f>IF(VLOOKUP($B24,'Data summary'!$L$2:$W$523,P$14,FALSE)=0,NA(),VLOOKUP($B24,'Data summary'!$L$2:$W$523,P$14,FALSE))</f>
        <v>#N/A</v>
      </c>
      <c r="Q24" s="197">
        <f>IF(VLOOKUP($B24,'Data summary'!$L$2:$W$523,Q$14,FALSE)=0,NA(),VLOOKUP($B24,'Data summary'!$L$2:$W$523,Q$14,FALSE))</f>
        <v>0.64</v>
      </c>
      <c r="R24" s="197" t="e">
        <f>IF(VLOOKUP($B24,'Data summary'!$L$2:$W$523,R$14,FALSE)=0,NA(),VLOOKUP($B24,'Data summary'!$L$2:$W$523,R$14,FALSE))</f>
        <v>#N/A</v>
      </c>
      <c r="S24" s="197" t="e">
        <f>IF(VLOOKUP($B24,'Data summary'!$L$2:$W$523,S$14,FALSE)=0,NA(),VLOOKUP($B24,'Data summary'!$L$2:$W$523,S$14,FALSE))</f>
        <v>#N/A</v>
      </c>
      <c r="T24" s="197" t="e">
        <f>IF(VLOOKUP($B24,'Data summary'!$L$2:$W$523,T$14,FALSE)=0,NA(),VLOOKUP($B24,'Data summary'!$L$2:$W$523,T$14,FALSE))</f>
        <v>#N/A</v>
      </c>
      <c r="U24" s="197" t="e">
        <f>IF(VLOOKUP($B24,'Data summary'!$L$2:$W$523,U$14,FALSE)=0,NA(),VLOOKUP($B24,'Data summary'!$L$2:$W$523,U$14,FALSE))</f>
        <v>#N/A</v>
      </c>
      <c r="V24" s="198" t="e">
        <f>IF(VLOOKUP($B24,'Data summary'!$L$2:$W$523,V$14,FALSE)=0,NA(),VLOOKUP($B24,'Data summary'!$L$2:$W$523,V$14,FALSE))</f>
        <v>#N/A</v>
      </c>
      <c r="W24" s="207" t="s">
        <v>156</v>
      </c>
    </row>
    <row r="25" spans="1:25" x14ac:dyDescent="0.25">
      <c r="A25" s="85"/>
      <c r="J25"/>
      <c r="L25" s="199" t="e">
        <f>IF(VLOOKUP($B25,'Data summary'!$L$2:$W$523,L$14,FALSE)=0,NA(),VLOOKUP($B25,'Data summary'!$L$2:$W$523,L$14,FALSE))</f>
        <v>#N/A</v>
      </c>
      <c r="M25" s="200" t="e">
        <f>IF(VLOOKUP($B25,'Data summary'!$L$2:$W$523,M$14,FALSE)=0,NA(),VLOOKUP($B25,'Data summary'!$L$2:$W$523,M$14,FALSE))</f>
        <v>#N/A</v>
      </c>
      <c r="N25" s="200" t="e">
        <f>IF(VLOOKUP($B25,'Data summary'!$L$2:$W$523,N$14,FALSE)=0,NA(),VLOOKUP($B25,'Data summary'!$L$2:$W$523,N$14,FALSE))</f>
        <v>#N/A</v>
      </c>
      <c r="O25" s="200" t="e">
        <f>IF(VLOOKUP($B25,'Data summary'!$L$2:$W$523,O$14,FALSE)=0,NA(),VLOOKUP($B25,'Data summary'!$L$2:$W$523,O$14,FALSE))</f>
        <v>#N/A</v>
      </c>
      <c r="P25" s="200" t="e">
        <f>IF(VLOOKUP($B25,'Data summary'!$L$2:$W$523,P$14,FALSE)=0,NA(),VLOOKUP($B25,'Data summary'!$L$2:$W$523,P$14,FALSE))</f>
        <v>#N/A</v>
      </c>
      <c r="Q25" s="200" t="e">
        <f>IF(VLOOKUP($B25,'Data summary'!$L$2:$W$523,Q$14,FALSE)=0,NA(),VLOOKUP($B25,'Data summary'!$L$2:$W$523,Q$14,FALSE))</f>
        <v>#N/A</v>
      </c>
      <c r="R25" s="200" t="e">
        <f>IF(VLOOKUP($B25,'Data summary'!$L$2:$W$523,R$14,FALSE)=0,NA(),VLOOKUP($B25,'Data summary'!$L$2:$W$523,R$14,FALSE))</f>
        <v>#N/A</v>
      </c>
      <c r="S25" s="200" t="e">
        <f>IF(VLOOKUP($B25,'Data summary'!$L$2:$W$523,S$14,FALSE)=0,NA(),VLOOKUP($B25,'Data summary'!$L$2:$W$523,S$14,FALSE))</f>
        <v>#N/A</v>
      </c>
      <c r="T25" s="200" t="e">
        <f>IF(VLOOKUP($B25,'Data summary'!$L$2:$W$523,T$14,FALSE)=0,NA(),VLOOKUP($B25,'Data summary'!$L$2:$W$523,T$14,FALSE))</f>
        <v>#N/A</v>
      </c>
      <c r="U25" s="200" t="e">
        <f>IF(VLOOKUP($B25,'Data summary'!$L$2:$W$523,U$14,FALSE)=0,NA(),VLOOKUP($B25,'Data summary'!$L$2:$W$523,U$14,FALSE))</f>
        <v>#N/A</v>
      </c>
      <c r="V25" s="201" t="e">
        <f>IF(VLOOKUP($B25,'Data summary'!$L$2:$W$523,V$14,FALSE)=0,NA(),VLOOKUP($B25,'Data summary'!$L$2:$W$523,V$14,FALSE))</f>
        <v>#N/A</v>
      </c>
      <c r="W25" s="208" t="s">
        <v>156</v>
      </c>
    </row>
    <row r="26" spans="1:25" x14ac:dyDescent="0.25">
      <c r="A26" s="85"/>
      <c r="J26"/>
      <c r="L26" s="193" t="e">
        <f>IF(VLOOKUP($B26,'Data summary'!$L$2:$W$523,L$14,FALSE)=0,NA(),VLOOKUP($B26,'Data summary'!$L$2:$W$523,L$14,FALSE))</f>
        <v>#N/A</v>
      </c>
      <c r="M26" s="194" t="e">
        <f>IF(VLOOKUP($B26,'Data summary'!$L$2:$W$523,M$14,FALSE)=0,NA(),VLOOKUP($B26,'Data summary'!$L$2:$W$523,M$14,FALSE))</f>
        <v>#N/A</v>
      </c>
      <c r="N26" s="194" t="e">
        <f>IF(VLOOKUP($B26,'Data summary'!$L$2:$W$523,N$14,FALSE)=0,NA(),VLOOKUP($B26,'Data summary'!$L$2:$W$523,N$14,FALSE))</f>
        <v>#N/A</v>
      </c>
      <c r="O26" s="194" t="e">
        <f>IF(VLOOKUP($B26,'Data summary'!$L$2:$W$523,O$14,FALSE)=0,NA(),VLOOKUP($B26,'Data summary'!$L$2:$W$523,O$14,FALSE))</f>
        <v>#N/A</v>
      </c>
      <c r="P26" s="194" t="e">
        <f>IF(VLOOKUP($B26,'Data summary'!$L$2:$W$523,P$14,FALSE)=0,NA(),VLOOKUP($B26,'Data summary'!$L$2:$W$523,P$14,FALSE))</f>
        <v>#N/A</v>
      </c>
      <c r="Q26" s="194" t="e">
        <f>IF(VLOOKUP($B26,'Data summary'!$L$2:$W$523,Q$14,FALSE)=0,NA(),VLOOKUP($B26,'Data summary'!$L$2:$W$523,Q$14,FALSE))</f>
        <v>#N/A</v>
      </c>
      <c r="R26" s="194" t="e">
        <f>IF(VLOOKUP($B26,'Data summary'!$L$2:$W$523,R$14,FALSE)=0,NA(),VLOOKUP($B26,'Data summary'!$L$2:$W$523,R$14,FALSE))</f>
        <v>#N/A</v>
      </c>
      <c r="S26" s="194" t="e">
        <f>IF(VLOOKUP($B26,'Data summary'!$L$2:$W$523,S$14,FALSE)=0,NA(),VLOOKUP($B26,'Data summary'!$L$2:$W$523,S$14,FALSE))</f>
        <v>#N/A</v>
      </c>
      <c r="T26" s="194" t="e">
        <f>IF(VLOOKUP($B26,'Data summary'!$L$2:$W$523,T$14,FALSE)=0,NA(),VLOOKUP($B26,'Data summary'!$L$2:$W$523,T$14,FALSE))</f>
        <v>#N/A</v>
      </c>
      <c r="U26" s="194" t="e">
        <f>IF(VLOOKUP($B26,'Data summary'!$L$2:$W$523,U$14,FALSE)=0,NA(),VLOOKUP($B26,'Data summary'!$L$2:$W$523,U$14,FALSE))</f>
        <v>#N/A</v>
      </c>
      <c r="V26" s="195" t="e">
        <f>IF(VLOOKUP($B26,'Data summary'!$L$2:$W$523,V$14,FALSE)=0,NA(),VLOOKUP($B26,'Data summary'!$L$2:$W$523,V$14,FALSE))</f>
        <v>#N/A</v>
      </c>
      <c r="W26" s="209" t="s">
        <v>158</v>
      </c>
    </row>
    <row r="27" spans="1:25" x14ac:dyDescent="0.25">
      <c r="A27" s="85"/>
      <c r="J27"/>
      <c r="L27" s="196" t="e">
        <f>IF(VLOOKUP($B27,'Data summary'!$L$2:$W$523,L$14,FALSE)=0,NA(),VLOOKUP($B27,'Data summary'!$L$2:$W$523,L$14,FALSE))</f>
        <v>#N/A</v>
      </c>
      <c r="M27" s="197" t="e">
        <f>IF(VLOOKUP($B27,'Data summary'!$L$2:$W$523,M$14,FALSE)=0,NA(),VLOOKUP($B27,'Data summary'!$L$2:$W$523,M$14,FALSE))</f>
        <v>#N/A</v>
      </c>
      <c r="N27" s="197" t="e">
        <f>IF(VLOOKUP($B27,'Data summary'!$L$2:$W$523,N$14,FALSE)=0,NA(),VLOOKUP($B27,'Data summary'!$L$2:$W$523,N$14,FALSE))</f>
        <v>#N/A</v>
      </c>
      <c r="O27" s="197" t="e">
        <f>IF(VLOOKUP($B27,'Data summary'!$L$2:$W$523,O$14,FALSE)=0,NA(),VLOOKUP($B27,'Data summary'!$L$2:$W$523,O$14,FALSE))</f>
        <v>#N/A</v>
      </c>
      <c r="P27" s="197" t="e">
        <f>IF(VLOOKUP($B27,'Data summary'!$L$2:$W$523,P$14,FALSE)=0,NA(),VLOOKUP($B27,'Data summary'!$L$2:$W$523,P$14,FALSE))</f>
        <v>#N/A</v>
      </c>
      <c r="Q27" s="197" t="e">
        <f>IF(VLOOKUP($B27,'Data summary'!$L$2:$W$523,Q$14,FALSE)=0,NA(),VLOOKUP($B27,'Data summary'!$L$2:$W$523,Q$14,FALSE))</f>
        <v>#N/A</v>
      </c>
      <c r="R27" s="197" t="e">
        <f>IF(VLOOKUP($B27,'Data summary'!$L$2:$W$523,R$14,FALSE)=0,NA(),VLOOKUP($B27,'Data summary'!$L$2:$W$523,R$14,FALSE))</f>
        <v>#N/A</v>
      </c>
      <c r="S27" s="197" t="e">
        <f>IF(VLOOKUP($B27,'Data summary'!$L$2:$W$523,S$14,FALSE)=0,NA(),VLOOKUP($B27,'Data summary'!$L$2:$W$523,S$14,FALSE))</f>
        <v>#N/A</v>
      </c>
      <c r="T27" s="197" t="e">
        <f>IF(VLOOKUP($B27,'Data summary'!$L$2:$W$523,T$14,FALSE)=0,NA(),VLOOKUP($B27,'Data summary'!$L$2:$W$523,T$14,FALSE))</f>
        <v>#N/A</v>
      </c>
      <c r="U27" s="197" t="e">
        <f>IF(VLOOKUP($B27,'Data summary'!$L$2:$W$523,U$14,FALSE)=0,NA(),VLOOKUP($B27,'Data summary'!$L$2:$W$523,U$14,FALSE))</f>
        <v>#N/A</v>
      </c>
      <c r="V27" s="198" t="e">
        <f>IF(VLOOKUP($B27,'Data summary'!$L$2:$W$523,V$14,FALSE)=0,NA(),VLOOKUP($B27,'Data summary'!$L$2:$W$523,V$14,FALSE))</f>
        <v>#N/A</v>
      </c>
      <c r="W27" s="207" t="s">
        <v>158</v>
      </c>
      <c r="Y27" s="22" t="s">
        <v>161</v>
      </c>
    </row>
    <row r="28" spans="1:25" x14ac:dyDescent="0.25">
      <c r="A28" s="85"/>
      <c r="J28"/>
      <c r="L28" s="196" t="e">
        <f>IF(VLOOKUP($B28,'Data summary'!$L$2:$W$523,L$14,FALSE)=0,NA(),VLOOKUP($B28,'Data summary'!$L$2:$W$523,L$14,FALSE))</f>
        <v>#N/A</v>
      </c>
      <c r="M28" s="197" t="e">
        <f>IF(VLOOKUP($B28,'Data summary'!$L$2:$W$523,M$14,FALSE)=0,NA(),VLOOKUP($B28,'Data summary'!$L$2:$W$523,M$14,FALSE))</f>
        <v>#N/A</v>
      </c>
      <c r="N28" s="197" t="e">
        <f>IF(VLOOKUP($B28,'Data summary'!$L$2:$W$523,N$14,FALSE)=0,NA(),VLOOKUP($B28,'Data summary'!$L$2:$W$523,N$14,FALSE))</f>
        <v>#N/A</v>
      </c>
      <c r="O28" s="197" t="e">
        <f>IF(VLOOKUP($B28,'Data summary'!$L$2:$W$523,O$14,FALSE)=0,NA(),VLOOKUP($B28,'Data summary'!$L$2:$W$523,O$14,FALSE))</f>
        <v>#N/A</v>
      </c>
      <c r="P28" s="197" t="e">
        <f>IF(VLOOKUP($B28,'Data summary'!$L$2:$W$523,P$14,FALSE)=0,NA(),VLOOKUP($B28,'Data summary'!$L$2:$W$523,P$14,FALSE))</f>
        <v>#N/A</v>
      </c>
      <c r="Q28" s="197" t="e">
        <f>IF(VLOOKUP($B28,'Data summary'!$L$2:$W$523,Q$14,FALSE)=0,NA(),VLOOKUP($B28,'Data summary'!$L$2:$W$523,Q$14,FALSE))</f>
        <v>#N/A</v>
      </c>
      <c r="R28" s="197" t="e">
        <f>IF(VLOOKUP($B28,'Data summary'!$L$2:$W$523,R$14,FALSE)=0,NA(),VLOOKUP($B28,'Data summary'!$L$2:$W$523,R$14,FALSE))</f>
        <v>#N/A</v>
      </c>
      <c r="S28" s="197" t="e">
        <f>IF(VLOOKUP($B28,'Data summary'!$L$2:$W$523,S$14,FALSE)=0,NA(),VLOOKUP($B28,'Data summary'!$L$2:$W$523,S$14,FALSE))</f>
        <v>#N/A</v>
      </c>
      <c r="T28" s="197" t="e">
        <f>IF(VLOOKUP($B28,'Data summary'!$L$2:$W$523,T$14,FALSE)=0,NA(),VLOOKUP($B28,'Data summary'!$L$2:$W$523,T$14,FALSE))</f>
        <v>#N/A</v>
      </c>
      <c r="U28" s="197" t="e">
        <f>IF(VLOOKUP($B28,'Data summary'!$L$2:$W$523,U$14,FALSE)=0,NA(),VLOOKUP($B28,'Data summary'!$L$2:$W$523,U$14,FALSE))</f>
        <v>#N/A</v>
      </c>
      <c r="V28" s="198" t="e">
        <f>IF(VLOOKUP($B28,'Data summary'!$L$2:$W$523,V$14,FALSE)=0,NA(),VLOOKUP($B28,'Data summary'!$L$2:$W$523,V$14,FALSE))</f>
        <v>#N/A</v>
      </c>
      <c r="W28" s="207" t="s">
        <v>158</v>
      </c>
    </row>
    <row r="29" spans="1:25" x14ac:dyDescent="0.25">
      <c r="A29" s="85"/>
      <c r="J29"/>
      <c r="L29" s="196" t="e">
        <f>IF(VLOOKUP($B29,'Data summary'!$L$2:$W$523,L$14,FALSE)=0,NA(),VLOOKUP($B29,'Data summary'!$L$2:$W$523,L$14,FALSE))</f>
        <v>#N/A</v>
      </c>
      <c r="M29" s="197" t="e">
        <f>IF(VLOOKUP($B29,'Data summary'!$L$2:$W$523,M$14,FALSE)=0,NA(),VLOOKUP($B29,'Data summary'!$L$2:$W$523,M$14,FALSE))</f>
        <v>#N/A</v>
      </c>
      <c r="N29" s="197" t="e">
        <f>IF(VLOOKUP($B29,'Data summary'!$L$2:$W$523,N$14,FALSE)=0,NA(),VLOOKUP($B29,'Data summary'!$L$2:$W$523,N$14,FALSE))</f>
        <v>#N/A</v>
      </c>
      <c r="O29" s="197" t="e">
        <f>IF(VLOOKUP($B29,'Data summary'!$L$2:$W$523,O$14,FALSE)=0,NA(),VLOOKUP($B29,'Data summary'!$L$2:$W$523,O$14,FALSE))</f>
        <v>#N/A</v>
      </c>
      <c r="P29" s="197" t="e">
        <f>IF(VLOOKUP($B29,'Data summary'!$L$2:$W$523,P$14,FALSE)=0,NA(),VLOOKUP($B29,'Data summary'!$L$2:$W$523,P$14,FALSE))</f>
        <v>#N/A</v>
      </c>
      <c r="Q29" s="197" t="e">
        <f>IF(VLOOKUP($B29,'Data summary'!$L$2:$W$523,Q$14,FALSE)=0,NA(),VLOOKUP($B29,'Data summary'!$L$2:$W$523,Q$14,FALSE))</f>
        <v>#N/A</v>
      </c>
      <c r="R29" s="197" t="e">
        <f>IF(VLOOKUP($B29,'Data summary'!$L$2:$W$523,R$14,FALSE)=0,NA(),VLOOKUP($B29,'Data summary'!$L$2:$W$523,R$14,FALSE))</f>
        <v>#N/A</v>
      </c>
      <c r="S29" s="197" t="e">
        <f>IF(VLOOKUP($B29,'Data summary'!$L$2:$W$523,S$14,FALSE)=0,NA(),VLOOKUP($B29,'Data summary'!$L$2:$W$523,S$14,FALSE))</f>
        <v>#N/A</v>
      </c>
      <c r="T29" s="197" t="e">
        <f>IF(VLOOKUP($B29,'Data summary'!$L$2:$W$523,T$14,FALSE)=0,NA(),VLOOKUP($B29,'Data summary'!$L$2:$W$523,T$14,FALSE))</f>
        <v>#N/A</v>
      </c>
      <c r="U29" s="197" t="e">
        <f>IF(VLOOKUP($B29,'Data summary'!$L$2:$W$523,U$14,FALSE)=0,NA(),VLOOKUP($B29,'Data summary'!$L$2:$W$523,U$14,FALSE))</f>
        <v>#N/A</v>
      </c>
      <c r="V29" s="198" t="e">
        <f>IF(VLOOKUP($B29,'Data summary'!$L$2:$W$523,V$14,FALSE)=0,NA(),VLOOKUP($B29,'Data summary'!$L$2:$W$523,V$14,FALSE))</f>
        <v>#N/A</v>
      </c>
      <c r="W29" s="207" t="s">
        <v>158</v>
      </c>
    </row>
    <row r="30" spans="1:25" x14ac:dyDescent="0.25">
      <c r="A30" s="85"/>
      <c r="J30"/>
      <c r="L30" s="196" t="e">
        <f>IF(VLOOKUP($B30,'Data summary'!$L$2:$W$523,L$14,FALSE)=0,NA(),VLOOKUP($B30,'Data summary'!$L$2:$W$523,L$14,FALSE))</f>
        <v>#N/A</v>
      </c>
      <c r="M30" s="197" t="e">
        <f>IF(VLOOKUP($B30,'Data summary'!$L$2:$W$523,M$14,FALSE)=0,NA(),VLOOKUP($B30,'Data summary'!$L$2:$W$523,M$14,FALSE))</f>
        <v>#N/A</v>
      </c>
      <c r="N30" s="197" t="e">
        <f>IF(VLOOKUP($B30,'Data summary'!$L$2:$W$523,N$14,FALSE)=0,NA(),VLOOKUP($B30,'Data summary'!$L$2:$W$523,N$14,FALSE))</f>
        <v>#N/A</v>
      </c>
      <c r="O30" s="197" t="e">
        <f>IF(VLOOKUP($B30,'Data summary'!$L$2:$W$523,O$14,FALSE)=0,NA(),VLOOKUP($B30,'Data summary'!$L$2:$W$523,O$14,FALSE))</f>
        <v>#N/A</v>
      </c>
      <c r="P30" s="197" t="e">
        <f>IF(VLOOKUP($B30,'Data summary'!$L$2:$W$523,P$14,FALSE)=0,NA(),VLOOKUP($B30,'Data summary'!$L$2:$W$523,P$14,FALSE))</f>
        <v>#N/A</v>
      </c>
      <c r="Q30" s="197" t="e">
        <f>IF(VLOOKUP($B30,'Data summary'!$L$2:$W$523,Q$14,FALSE)=0,NA(),VLOOKUP($B30,'Data summary'!$L$2:$W$523,Q$14,FALSE))</f>
        <v>#N/A</v>
      </c>
      <c r="R30" s="197" t="e">
        <f>IF(VLOOKUP($B30,'Data summary'!$L$2:$W$523,R$14,FALSE)=0,NA(),VLOOKUP($B30,'Data summary'!$L$2:$W$523,R$14,FALSE))</f>
        <v>#N/A</v>
      </c>
      <c r="S30" s="197" t="e">
        <f>IF(VLOOKUP($B30,'Data summary'!$L$2:$W$523,S$14,FALSE)=0,NA(),VLOOKUP($B30,'Data summary'!$L$2:$W$523,S$14,FALSE))</f>
        <v>#N/A</v>
      </c>
      <c r="T30" s="197" t="e">
        <f>IF(VLOOKUP($B30,'Data summary'!$L$2:$W$523,T$14,FALSE)=0,NA(),VLOOKUP($B30,'Data summary'!$L$2:$W$523,T$14,FALSE))</f>
        <v>#N/A</v>
      </c>
      <c r="U30" s="197" t="e">
        <f>IF(VLOOKUP($B30,'Data summary'!$L$2:$W$523,U$14,FALSE)=0,NA(),VLOOKUP($B30,'Data summary'!$L$2:$W$523,U$14,FALSE))</f>
        <v>#N/A</v>
      </c>
      <c r="V30" s="198" t="e">
        <f>IF(VLOOKUP($B30,'Data summary'!$L$2:$W$523,V$14,FALSE)=0,NA(),VLOOKUP($B30,'Data summary'!$L$2:$W$523,V$14,FALSE))</f>
        <v>#N/A</v>
      </c>
      <c r="W30" s="207" t="s">
        <v>158</v>
      </c>
    </row>
    <row r="31" spans="1:25" x14ac:dyDescent="0.25">
      <c r="A31" s="85"/>
      <c r="J31"/>
      <c r="L31" s="196" t="e">
        <f>IF(VLOOKUP($B31,'Data summary'!$L$2:$W$523,L$14,FALSE)=0,NA(),VLOOKUP($B31,'Data summary'!$L$2:$W$523,L$14,FALSE))</f>
        <v>#N/A</v>
      </c>
      <c r="M31" s="197" t="e">
        <f>IF(VLOOKUP($B31,'Data summary'!$L$2:$W$523,M$14,FALSE)=0,NA(),VLOOKUP($B31,'Data summary'!$L$2:$W$523,M$14,FALSE))</f>
        <v>#N/A</v>
      </c>
      <c r="N31" s="197" t="e">
        <f>IF(VLOOKUP($B31,'Data summary'!$L$2:$W$523,N$14,FALSE)=0,NA(),VLOOKUP($B31,'Data summary'!$L$2:$W$523,N$14,FALSE))</f>
        <v>#N/A</v>
      </c>
      <c r="O31" s="197" t="e">
        <f>IF(VLOOKUP($B31,'Data summary'!$L$2:$W$523,O$14,FALSE)=0,NA(),VLOOKUP($B31,'Data summary'!$L$2:$W$523,O$14,FALSE))</f>
        <v>#N/A</v>
      </c>
      <c r="P31" s="197" t="e">
        <f>IF(VLOOKUP($B31,'Data summary'!$L$2:$W$523,P$14,FALSE)=0,NA(),VLOOKUP($B31,'Data summary'!$L$2:$W$523,P$14,FALSE))</f>
        <v>#N/A</v>
      </c>
      <c r="Q31" s="197" t="e">
        <f>IF(VLOOKUP($B31,'Data summary'!$L$2:$W$523,Q$14,FALSE)=0,NA(),VLOOKUP($B31,'Data summary'!$L$2:$W$523,Q$14,FALSE))</f>
        <v>#N/A</v>
      </c>
      <c r="R31" s="197" t="e">
        <f>IF(VLOOKUP($B31,'Data summary'!$L$2:$W$523,R$14,FALSE)=0,NA(),VLOOKUP($B31,'Data summary'!$L$2:$W$523,R$14,FALSE))</f>
        <v>#N/A</v>
      </c>
      <c r="S31" s="197" t="e">
        <f>IF(VLOOKUP($B31,'Data summary'!$L$2:$W$523,S$14,FALSE)=0,NA(),VLOOKUP($B31,'Data summary'!$L$2:$W$523,S$14,FALSE))</f>
        <v>#N/A</v>
      </c>
      <c r="T31" s="197" t="e">
        <f>IF(VLOOKUP($B31,'Data summary'!$L$2:$W$523,T$14,FALSE)=0,NA(),VLOOKUP($B31,'Data summary'!$L$2:$W$523,T$14,FALSE))</f>
        <v>#N/A</v>
      </c>
      <c r="U31" s="197" t="e">
        <f>IF(VLOOKUP($B31,'Data summary'!$L$2:$W$523,U$14,FALSE)=0,NA(),VLOOKUP($B31,'Data summary'!$L$2:$W$523,U$14,FALSE))</f>
        <v>#N/A</v>
      </c>
      <c r="V31" s="198" t="e">
        <f>IF(VLOOKUP($B31,'Data summary'!$L$2:$W$523,V$14,FALSE)=0,NA(),VLOOKUP($B31,'Data summary'!$L$2:$W$523,V$14,FALSE))</f>
        <v>#N/A</v>
      </c>
      <c r="W31" s="207" t="s">
        <v>158</v>
      </c>
    </row>
    <row r="32" spans="1:25" x14ac:dyDescent="0.25">
      <c r="A32" s="85"/>
      <c r="J32"/>
      <c r="L32" s="196" t="e">
        <f>IF(VLOOKUP($B32,'Data summary'!$L$2:$W$523,L$14,FALSE)=0,NA(),VLOOKUP($B32,'Data summary'!$L$2:$W$523,L$14,FALSE))</f>
        <v>#N/A</v>
      </c>
      <c r="M32" s="197" t="e">
        <f>IF(VLOOKUP($B32,'Data summary'!$L$2:$W$523,M$14,FALSE)=0,NA(),VLOOKUP($B32,'Data summary'!$L$2:$W$523,M$14,FALSE))</f>
        <v>#N/A</v>
      </c>
      <c r="N32" s="197" t="e">
        <f>IF(VLOOKUP($B32,'Data summary'!$L$2:$W$523,N$14,FALSE)=0,NA(),VLOOKUP($B32,'Data summary'!$L$2:$W$523,N$14,FALSE))</f>
        <v>#N/A</v>
      </c>
      <c r="O32" s="197" t="e">
        <f>IF(VLOOKUP($B32,'Data summary'!$L$2:$W$523,O$14,FALSE)=0,NA(),VLOOKUP($B32,'Data summary'!$L$2:$W$523,O$14,FALSE))</f>
        <v>#N/A</v>
      </c>
      <c r="P32" s="197" t="e">
        <f>IF(VLOOKUP($B32,'Data summary'!$L$2:$W$523,P$14,FALSE)=0,NA(),VLOOKUP($B32,'Data summary'!$L$2:$W$523,P$14,FALSE))</f>
        <v>#N/A</v>
      </c>
      <c r="Q32" s="197" t="e">
        <f>IF(VLOOKUP($B32,'Data summary'!$L$2:$W$523,Q$14,FALSE)=0,NA(),VLOOKUP($B32,'Data summary'!$L$2:$W$523,Q$14,FALSE))</f>
        <v>#N/A</v>
      </c>
      <c r="R32" s="197" t="e">
        <f>IF(VLOOKUP($B32,'Data summary'!$L$2:$W$523,R$14,FALSE)=0,NA(),VLOOKUP($B32,'Data summary'!$L$2:$W$523,R$14,FALSE))</f>
        <v>#N/A</v>
      </c>
      <c r="S32" s="197" t="e">
        <f>IF(VLOOKUP($B32,'Data summary'!$L$2:$W$523,S$14,FALSE)=0,NA(),VLOOKUP($B32,'Data summary'!$L$2:$W$523,S$14,FALSE))</f>
        <v>#N/A</v>
      </c>
      <c r="T32" s="197" t="e">
        <f>IF(VLOOKUP($B32,'Data summary'!$L$2:$W$523,T$14,FALSE)=0,NA(),VLOOKUP($B32,'Data summary'!$L$2:$W$523,T$14,FALSE))</f>
        <v>#N/A</v>
      </c>
      <c r="U32" s="197" t="e">
        <f>IF(VLOOKUP($B32,'Data summary'!$L$2:$W$523,U$14,FALSE)=0,NA(),VLOOKUP($B32,'Data summary'!$L$2:$W$523,U$14,FALSE))</f>
        <v>#N/A</v>
      </c>
      <c r="V32" s="198" t="e">
        <f>IF(VLOOKUP($B32,'Data summary'!$L$2:$W$523,V$14,FALSE)=0,NA(),VLOOKUP($B32,'Data summary'!$L$2:$W$523,V$14,FALSE))</f>
        <v>#N/A</v>
      </c>
      <c r="W32" s="207" t="s">
        <v>158</v>
      </c>
    </row>
    <row r="33" spans="1:23" x14ac:dyDescent="0.25">
      <c r="A33" s="85"/>
      <c r="J33"/>
      <c r="L33" s="196" t="e">
        <f>IF(VLOOKUP($B33,'Data summary'!$L$2:$W$523,L$14,FALSE)=0,NA(),VLOOKUP($B33,'Data summary'!$L$2:$W$523,L$14,FALSE))</f>
        <v>#N/A</v>
      </c>
      <c r="M33" s="197" t="e">
        <f>IF(VLOOKUP($B33,'Data summary'!$L$2:$W$523,M$14,FALSE)=0,NA(),VLOOKUP($B33,'Data summary'!$L$2:$W$523,M$14,FALSE))</f>
        <v>#N/A</v>
      </c>
      <c r="N33" s="197" t="e">
        <f>IF(VLOOKUP($B33,'Data summary'!$L$2:$W$523,N$14,FALSE)=0,NA(),VLOOKUP($B33,'Data summary'!$L$2:$W$523,N$14,FALSE))</f>
        <v>#N/A</v>
      </c>
      <c r="O33" s="197" t="e">
        <f>IF(VLOOKUP($B33,'Data summary'!$L$2:$W$523,O$14,FALSE)=0,NA(),VLOOKUP($B33,'Data summary'!$L$2:$W$523,O$14,FALSE))</f>
        <v>#N/A</v>
      </c>
      <c r="P33" s="197" t="e">
        <f>IF(VLOOKUP($B33,'Data summary'!$L$2:$W$523,P$14,FALSE)=0,NA(),VLOOKUP($B33,'Data summary'!$L$2:$W$523,P$14,FALSE))</f>
        <v>#N/A</v>
      </c>
      <c r="Q33" s="197" t="e">
        <f>IF(VLOOKUP($B33,'Data summary'!$L$2:$W$523,Q$14,FALSE)=0,NA(),VLOOKUP($B33,'Data summary'!$L$2:$W$523,Q$14,FALSE))</f>
        <v>#N/A</v>
      </c>
      <c r="R33" s="197" t="e">
        <f>IF(VLOOKUP($B33,'Data summary'!$L$2:$W$523,R$14,FALSE)=0,NA(),VLOOKUP($B33,'Data summary'!$L$2:$W$523,R$14,FALSE))</f>
        <v>#N/A</v>
      </c>
      <c r="S33" s="197" t="e">
        <f>IF(VLOOKUP($B33,'Data summary'!$L$2:$W$523,S$14,FALSE)=0,NA(),VLOOKUP($B33,'Data summary'!$L$2:$W$523,S$14,FALSE))</f>
        <v>#N/A</v>
      </c>
      <c r="T33" s="197" t="e">
        <f>IF(VLOOKUP($B33,'Data summary'!$L$2:$W$523,T$14,FALSE)=0,NA(),VLOOKUP($B33,'Data summary'!$L$2:$W$523,T$14,FALSE))</f>
        <v>#N/A</v>
      </c>
      <c r="U33" s="197" t="e">
        <f>IF(VLOOKUP($B33,'Data summary'!$L$2:$W$523,U$14,FALSE)=0,NA(),VLOOKUP($B33,'Data summary'!$L$2:$W$523,U$14,FALSE))</f>
        <v>#N/A</v>
      </c>
      <c r="V33" s="198" t="e">
        <f>IF(VLOOKUP($B33,'Data summary'!$L$2:$W$523,V$14,FALSE)=0,NA(),VLOOKUP($B33,'Data summary'!$L$2:$W$523,V$14,FALSE))</f>
        <v>#N/A</v>
      </c>
      <c r="W33" s="207" t="s">
        <v>158</v>
      </c>
    </row>
    <row r="34" spans="1:23" x14ac:dyDescent="0.25">
      <c r="A34" s="85"/>
      <c r="J34"/>
      <c r="L34" s="196" t="e">
        <f>IF(VLOOKUP($B34,'Data summary'!$L$2:$W$523,L$14,FALSE)=0,NA(),VLOOKUP($B34,'Data summary'!$L$2:$W$523,L$14,FALSE))</f>
        <v>#N/A</v>
      </c>
      <c r="M34" s="197" t="e">
        <f>IF(VLOOKUP($B34,'Data summary'!$L$2:$W$523,M$14,FALSE)=0,NA(),VLOOKUP($B34,'Data summary'!$L$2:$W$523,M$14,FALSE))</f>
        <v>#N/A</v>
      </c>
      <c r="N34" s="197" t="e">
        <f>IF(VLOOKUP($B34,'Data summary'!$L$2:$W$523,N$14,FALSE)=0,NA(),VLOOKUP($B34,'Data summary'!$L$2:$W$523,N$14,FALSE))</f>
        <v>#N/A</v>
      </c>
      <c r="O34" s="197" t="e">
        <f>IF(VLOOKUP($B34,'Data summary'!$L$2:$W$523,O$14,FALSE)=0,NA(),VLOOKUP($B34,'Data summary'!$L$2:$W$523,O$14,FALSE))</f>
        <v>#N/A</v>
      </c>
      <c r="P34" s="197" t="e">
        <f>IF(VLOOKUP($B34,'Data summary'!$L$2:$W$523,P$14,FALSE)=0,NA(),VLOOKUP($B34,'Data summary'!$L$2:$W$523,P$14,FALSE))</f>
        <v>#N/A</v>
      </c>
      <c r="Q34" s="197" t="e">
        <f>IF(VLOOKUP($B34,'Data summary'!$L$2:$W$523,Q$14,FALSE)=0,NA(),VLOOKUP($B34,'Data summary'!$L$2:$W$523,Q$14,FALSE))</f>
        <v>#N/A</v>
      </c>
      <c r="R34" s="197" t="e">
        <f>IF(VLOOKUP($B34,'Data summary'!$L$2:$W$523,R$14,FALSE)=0,NA(),VLOOKUP($B34,'Data summary'!$L$2:$W$523,R$14,FALSE))</f>
        <v>#N/A</v>
      </c>
      <c r="S34" s="197" t="e">
        <f>IF(VLOOKUP($B34,'Data summary'!$L$2:$W$523,S$14,FALSE)=0,NA(),VLOOKUP($B34,'Data summary'!$L$2:$W$523,S$14,FALSE))</f>
        <v>#N/A</v>
      </c>
      <c r="T34" s="197" t="e">
        <f>IF(VLOOKUP($B34,'Data summary'!$L$2:$W$523,T$14,FALSE)=0,NA(),VLOOKUP($B34,'Data summary'!$L$2:$W$523,T$14,FALSE))</f>
        <v>#N/A</v>
      </c>
      <c r="U34" s="197" t="e">
        <f>IF(VLOOKUP($B34,'Data summary'!$L$2:$W$523,U$14,FALSE)=0,NA(),VLOOKUP($B34,'Data summary'!$L$2:$W$523,U$14,FALSE))</f>
        <v>#N/A</v>
      </c>
      <c r="V34" s="198" t="e">
        <f>IF(VLOOKUP($B34,'Data summary'!$L$2:$W$523,V$14,FALSE)=0,NA(),VLOOKUP($B34,'Data summary'!$L$2:$W$523,V$14,FALSE))</f>
        <v>#N/A</v>
      </c>
      <c r="W34" s="207" t="s">
        <v>158</v>
      </c>
    </row>
    <row r="35" spans="1:23" x14ac:dyDescent="0.25">
      <c r="A35" s="97" t="s">
        <v>153</v>
      </c>
      <c r="J35"/>
      <c r="L35" s="196" t="e">
        <f>IF(VLOOKUP($B35,'Data summary'!$L$2:$W$523,L$14,FALSE)=0,NA(),VLOOKUP($B35,'Data summary'!$L$2:$W$523,L$14,FALSE))</f>
        <v>#N/A</v>
      </c>
      <c r="M35" s="197" t="e">
        <f>IF(VLOOKUP($B35,'Data summary'!$L$2:$W$523,M$14,FALSE)=0,NA(),VLOOKUP($B35,'Data summary'!$L$2:$W$523,M$14,FALSE))</f>
        <v>#N/A</v>
      </c>
      <c r="N35" s="197" t="e">
        <f>IF(VLOOKUP($B35,'Data summary'!$L$2:$W$523,N$14,FALSE)=0,NA(),VLOOKUP($B35,'Data summary'!$L$2:$W$523,N$14,FALSE))</f>
        <v>#N/A</v>
      </c>
      <c r="O35" s="197" t="e">
        <f>IF(VLOOKUP($B35,'Data summary'!$L$2:$W$523,O$14,FALSE)=0,NA(),VLOOKUP($B35,'Data summary'!$L$2:$W$523,O$14,FALSE))</f>
        <v>#N/A</v>
      </c>
      <c r="P35" s="197" t="e">
        <f>IF(VLOOKUP($B35,'Data summary'!$L$2:$W$523,P$14,FALSE)=0,NA(),VLOOKUP($B35,'Data summary'!$L$2:$W$523,P$14,FALSE))</f>
        <v>#N/A</v>
      </c>
      <c r="Q35" s="197" t="e">
        <f>IF(VLOOKUP($B35,'Data summary'!$L$2:$W$523,Q$14,FALSE)=0,NA(),VLOOKUP($B35,'Data summary'!$L$2:$W$523,Q$14,FALSE))</f>
        <v>#N/A</v>
      </c>
      <c r="R35" s="197" t="e">
        <f>IF(VLOOKUP($B35,'Data summary'!$L$2:$W$523,R$14,FALSE)=0,NA(),VLOOKUP($B35,'Data summary'!$L$2:$W$523,R$14,FALSE))</f>
        <v>#N/A</v>
      </c>
      <c r="S35" s="197" t="e">
        <f>IF(VLOOKUP($B35,'Data summary'!$L$2:$W$523,S$14,FALSE)=0,NA(),VLOOKUP($B35,'Data summary'!$L$2:$W$523,S$14,FALSE))</f>
        <v>#N/A</v>
      </c>
      <c r="T35" s="197" t="e">
        <f>IF(VLOOKUP($B35,'Data summary'!$L$2:$W$523,T$14,FALSE)=0,NA(),VLOOKUP($B35,'Data summary'!$L$2:$W$523,T$14,FALSE))</f>
        <v>#N/A</v>
      </c>
      <c r="U35" s="197" t="e">
        <f>IF(VLOOKUP($B35,'Data summary'!$L$2:$W$523,U$14,FALSE)=0,NA(),VLOOKUP($B35,'Data summary'!$L$2:$W$523,U$14,FALSE))</f>
        <v>#N/A</v>
      </c>
      <c r="V35" s="198" t="e">
        <f>IF(VLOOKUP($B35,'Data summary'!$L$2:$W$523,V$14,FALSE)=0,NA(),VLOOKUP($B35,'Data summary'!$L$2:$W$523,V$14,FALSE))</f>
        <v>#N/A</v>
      </c>
      <c r="W35" s="207" t="s">
        <v>158</v>
      </c>
    </row>
    <row r="36" spans="1:23" x14ac:dyDescent="0.25">
      <c r="A36" s="97" t="s">
        <v>154</v>
      </c>
      <c r="J36"/>
      <c r="L36" s="193" t="e">
        <f>IF(VLOOKUP($B36,'Data summary'!$L$2:$W$523,L$14,FALSE)=0,NA(),VLOOKUP($B36,'Data summary'!$L$2:$W$523,L$14,FALSE))</f>
        <v>#N/A</v>
      </c>
      <c r="M36" s="194" t="e">
        <f>IF(VLOOKUP($B36,'Data summary'!$L$2:$W$523,M$14,FALSE)=0,NA(),VLOOKUP($B36,'Data summary'!$L$2:$W$523,M$14,FALSE))</f>
        <v>#N/A</v>
      </c>
      <c r="N36" s="194" t="e">
        <f>IF(VLOOKUP($B36,'Data summary'!$L$2:$W$523,N$14,FALSE)=0,NA(),VLOOKUP($B36,'Data summary'!$L$2:$W$523,N$14,FALSE))</f>
        <v>#N/A</v>
      </c>
      <c r="O36" s="194" t="e">
        <f>IF(VLOOKUP($B36,'Data summary'!$L$2:$W$523,O$14,FALSE)=0,NA(),VLOOKUP($B36,'Data summary'!$L$2:$W$523,O$14,FALSE))</f>
        <v>#N/A</v>
      </c>
      <c r="P36" s="194" t="e">
        <f>IF(VLOOKUP($B36,'Data summary'!$L$2:$W$523,P$14,FALSE)=0,NA(),VLOOKUP($B36,'Data summary'!$L$2:$W$523,P$14,FALSE))</f>
        <v>#N/A</v>
      </c>
      <c r="Q36" s="194" t="e">
        <f>IF(VLOOKUP($B36,'Data summary'!$L$2:$W$523,Q$14,FALSE)=0,NA(),VLOOKUP($B36,'Data summary'!$L$2:$W$523,Q$14,FALSE))</f>
        <v>#N/A</v>
      </c>
      <c r="R36" s="194" t="e">
        <f>IF(VLOOKUP($B36,'Data summary'!$L$2:$W$523,R$14,FALSE)=0,NA(),VLOOKUP($B36,'Data summary'!$L$2:$W$523,R$14,FALSE))</f>
        <v>#N/A</v>
      </c>
      <c r="S36" s="194" t="e">
        <f>IF(VLOOKUP($B36,'Data summary'!$L$2:$W$523,S$14,FALSE)=0,NA(),VLOOKUP($B36,'Data summary'!$L$2:$W$523,S$14,FALSE))</f>
        <v>#N/A</v>
      </c>
      <c r="T36" s="194" t="e">
        <f>IF(VLOOKUP($B36,'Data summary'!$L$2:$W$523,T$14,FALSE)=0,NA(),VLOOKUP($B36,'Data summary'!$L$2:$W$523,T$14,FALSE))</f>
        <v>#N/A</v>
      </c>
      <c r="U36" s="194" t="e">
        <f>IF(VLOOKUP($B36,'Data summary'!$L$2:$W$523,U$14,FALSE)=0,NA(),VLOOKUP($B36,'Data summary'!$L$2:$W$523,U$14,FALSE))</f>
        <v>#N/A</v>
      </c>
      <c r="V36" s="195" t="e">
        <f>IF(VLOOKUP($B36,'Data summary'!$L$2:$W$523,V$14,FALSE)=0,NA(),VLOOKUP($B36,'Data summary'!$L$2:$W$523,V$14,FALSE))</f>
        <v>#N/A</v>
      </c>
      <c r="W36" s="209" t="s">
        <v>159</v>
      </c>
    </row>
    <row r="37" spans="1:23" x14ac:dyDescent="0.25">
      <c r="A37" s="97" t="s">
        <v>155</v>
      </c>
      <c r="J37"/>
      <c r="L37" s="196" t="e">
        <f>IF(VLOOKUP($B37,'Data summary'!$L$2:$W$523,L$14,FALSE)=0,NA(),VLOOKUP($B37,'Data summary'!$L$2:$W$523,L$14,FALSE))</f>
        <v>#N/A</v>
      </c>
      <c r="M37" s="197" t="e">
        <f>IF(VLOOKUP($B37,'Data summary'!$L$2:$W$523,M$14,FALSE)=0,NA(),VLOOKUP($B37,'Data summary'!$L$2:$W$523,M$14,FALSE))</f>
        <v>#N/A</v>
      </c>
      <c r="N37" s="197" t="e">
        <f>IF(VLOOKUP($B37,'Data summary'!$L$2:$W$523,N$14,FALSE)=0,NA(),VLOOKUP($B37,'Data summary'!$L$2:$W$523,N$14,FALSE))</f>
        <v>#N/A</v>
      </c>
      <c r="O37" s="197" t="e">
        <f>IF(VLOOKUP($B37,'Data summary'!$L$2:$W$523,O$14,FALSE)=0,NA(),VLOOKUP($B37,'Data summary'!$L$2:$W$523,O$14,FALSE))</f>
        <v>#N/A</v>
      </c>
      <c r="P37" s="197" t="e">
        <f>IF(VLOOKUP($B37,'Data summary'!$L$2:$W$523,P$14,FALSE)=0,NA(),VLOOKUP($B37,'Data summary'!$L$2:$W$523,P$14,FALSE))</f>
        <v>#N/A</v>
      </c>
      <c r="Q37" s="197" t="e">
        <f>IF(VLOOKUP($B37,'Data summary'!$L$2:$W$523,Q$14,FALSE)=0,NA(),VLOOKUP($B37,'Data summary'!$L$2:$W$523,Q$14,FALSE))</f>
        <v>#N/A</v>
      </c>
      <c r="R37" s="197" t="e">
        <f>IF(VLOOKUP($B37,'Data summary'!$L$2:$W$523,R$14,FALSE)=0,NA(),VLOOKUP($B37,'Data summary'!$L$2:$W$523,R$14,FALSE))</f>
        <v>#N/A</v>
      </c>
      <c r="S37" s="197" t="e">
        <f>IF(VLOOKUP($B37,'Data summary'!$L$2:$W$523,S$14,FALSE)=0,NA(),VLOOKUP($B37,'Data summary'!$L$2:$W$523,S$14,FALSE))</f>
        <v>#N/A</v>
      </c>
      <c r="T37" s="197" t="e">
        <f>IF(VLOOKUP($B37,'Data summary'!$L$2:$W$523,T$14,FALSE)=0,NA(),VLOOKUP($B37,'Data summary'!$L$2:$W$523,T$14,FALSE))</f>
        <v>#N/A</v>
      </c>
      <c r="U37" s="197" t="e">
        <f>IF(VLOOKUP($B37,'Data summary'!$L$2:$W$523,U$14,FALSE)=0,NA(),VLOOKUP($B37,'Data summary'!$L$2:$W$523,U$14,FALSE))</f>
        <v>#N/A</v>
      </c>
      <c r="V37" s="198" t="e">
        <f>IF(VLOOKUP($B37,'Data summary'!$L$2:$W$523,V$14,FALSE)=0,NA(),VLOOKUP($B37,'Data summary'!$L$2:$W$523,V$14,FALSE))</f>
        <v>#N/A</v>
      </c>
      <c r="W37" s="207" t="s">
        <v>159</v>
      </c>
    </row>
    <row r="38" spans="1:23" x14ac:dyDescent="0.25">
      <c r="A38" s="85"/>
      <c r="J38"/>
      <c r="L38" s="196" t="e">
        <f>IF(VLOOKUP($B38,'Data summary'!$L$2:$W$523,L$14,FALSE)=0,NA(),VLOOKUP($B38,'Data summary'!$L$2:$W$523,L$14,FALSE))</f>
        <v>#N/A</v>
      </c>
      <c r="M38" s="197" t="e">
        <f>IF(VLOOKUP($B38,'Data summary'!$L$2:$W$523,M$14,FALSE)=0,NA(),VLOOKUP($B38,'Data summary'!$L$2:$W$523,M$14,FALSE))</f>
        <v>#N/A</v>
      </c>
      <c r="N38" s="197" t="e">
        <f>IF(VLOOKUP($B38,'Data summary'!$L$2:$W$523,N$14,FALSE)=0,NA(),VLOOKUP($B38,'Data summary'!$L$2:$W$523,N$14,FALSE))</f>
        <v>#N/A</v>
      </c>
      <c r="O38" s="197" t="e">
        <f>IF(VLOOKUP($B38,'Data summary'!$L$2:$W$523,O$14,FALSE)=0,NA(),VLOOKUP($B38,'Data summary'!$L$2:$W$523,O$14,FALSE))</f>
        <v>#N/A</v>
      </c>
      <c r="P38" s="197" t="e">
        <f>IF(VLOOKUP($B38,'Data summary'!$L$2:$W$523,P$14,FALSE)=0,NA(),VLOOKUP($B38,'Data summary'!$L$2:$W$523,P$14,FALSE))</f>
        <v>#N/A</v>
      </c>
      <c r="Q38" s="197" t="e">
        <f>IF(VLOOKUP($B38,'Data summary'!$L$2:$W$523,Q$14,FALSE)=0,NA(),VLOOKUP($B38,'Data summary'!$L$2:$W$523,Q$14,FALSE))</f>
        <v>#N/A</v>
      </c>
      <c r="R38" s="197" t="e">
        <f>IF(VLOOKUP($B38,'Data summary'!$L$2:$W$523,R$14,FALSE)=0,NA(),VLOOKUP($B38,'Data summary'!$L$2:$W$523,R$14,FALSE))</f>
        <v>#N/A</v>
      </c>
      <c r="S38" s="197" t="e">
        <f>IF(VLOOKUP($B38,'Data summary'!$L$2:$W$523,S$14,FALSE)=0,NA(),VLOOKUP($B38,'Data summary'!$L$2:$W$523,S$14,FALSE))</f>
        <v>#N/A</v>
      </c>
      <c r="T38" s="197" t="e">
        <f>IF(VLOOKUP($B38,'Data summary'!$L$2:$W$523,T$14,FALSE)=0,NA(),VLOOKUP($B38,'Data summary'!$L$2:$W$523,T$14,FALSE))</f>
        <v>#N/A</v>
      </c>
      <c r="U38" s="197" t="e">
        <f>IF(VLOOKUP($B38,'Data summary'!$L$2:$W$523,U$14,FALSE)=0,NA(),VLOOKUP($B38,'Data summary'!$L$2:$W$523,U$14,FALSE))</f>
        <v>#N/A</v>
      </c>
      <c r="V38" s="198" t="e">
        <f>IF(VLOOKUP($B38,'Data summary'!$L$2:$W$523,V$14,FALSE)=0,NA(),VLOOKUP($B38,'Data summary'!$L$2:$W$523,V$14,FALSE))</f>
        <v>#N/A</v>
      </c>
      <c r="W38" s="207" t="s">
        <v>159</v>
      </c>
    </row>
    <row r="39" spans="1:23" x14ac:dyDescent="0.25">
      <c r="A39" s="85"/>
      <c r="J39"/>
      <c r="L39" s="196" t="e">
        <f>IF(VLOOKUP($B39,'Data summary'!$L$2:$W$523,L$14,FALSE)=0,NA(),VLOOKUP($B39,'Data summary'!$L$2:$W$523,L$14,FALSE))</f>
        <v>#N/A</v>
      </c>
      <c r="M39" s="197" t="e">
        <f>IF(VLOOKUP($B39,'Data summary'!$L$2:$W$523,M$14,FALSE)=0,NA(),VLOOKUP($B39,'Data summary'!$L$2:$W$523,M$14,FALSE))</f>
        <v>#N/A</v>
      </c>
      <c r="N39" s="197" t="e">
        <f>IF(VLOOKUP($B39,'Data summary'!$L$2:$W$523,N$14,FALSE)=0,NA(),VLOOKUP($B39,'Data summary'!$L$2:$W$523,N$14,FALSE))</f>
        <v>#N/A</v>
      </c>
      <c r="O39" s="197" t="e">
        <f>IF(VLOOKUP($B39,'Data summary'!$L$2:$W$523,O$14,FALSE)=0,NA(),VLOOKUP($B39,'Data summary'!$L$2:$W$523,O$14,FALSE))</f>
        <v>#N/A</v>
      </c>
      <c r="P39" s="197" t="e">
        <f>IF(VLOOKUP($B39,'Data summary'!$L$2:$W$523,P$14,FALSE)=0,NA(),VLOOKUP($B39,'Data summary'!$L$2:$W$523,P$14,FALSE))</f>
        <v>#N/A</v>
      </c>
      <c r="Q39" s="197" t="e">
        <f>IF(VLOOKUP($B39,'Data summary'!$L$2:$W$523,Q$14,FALSE)=0,NA(),VLOOKUP($B39,'Data summary'!$L$2:$W$523,Q$14,FALSE))</f>
        <v>#N/A</v>
      </c>
      <c r="R39" s="197" t="e">
        <f>IF(VLOOKUP($B39,'Data summary'!$L$2:$W$523,R$14,FALSE)=0,NA(),VLOOKUP($B39,'Data summary'!$L$2:$W$523,R$14,FALSE))</f>
        <v>#N/A</v>
      </c>
      <c r="S39" s="197" t="e">
        <f>IF(VLOOKUP($B39,'Data summary'!$L$2:$W$523,S$14,FALSE)=0,NA(),VLOOKUP($B39,'Data summary'!$L$2:$W$523,S$14,FALSE))</f>
        <v>#N/A</v>
      </c>
      <c r="T39" s="197" t="e">
        <f>IF(VLOOKUP($B39,'Data summary'!$L$2:$W$523,T$14,FALSE)=0,NA(),VLOOKUP($B39,'Data summary'!$L$2:$W$523,T$14,FALSE))</f>
        <v>#N/A</v>
      </c>
      <c r="U39" s="197" t="e">
        <f>IF(VLOOKUP($B39,'Data summary'!$L$2:$W$523,U$14,FALSE)=0,NA(),VLOOKUP($B39,'Data summary'!$L$2:$W$523,U$14,FALSE))</f>
        <v>#N/A</v>
      </c>
      <c r="V39" s="198" t="e">
        <f>IF(VLOOKUP($B39,'Data summary'!$L$2:$W$523,V$14,FALSE)=0,NA(),VLOOKUP($B39,'Data summary'!$L$2:$W$523,V$14,FALSE))</f>
        <v>#N/A</v>
      </c>
      <c r="W39" s="207" t="s">
        <v>159</v>
      </c>
    </row>
    <row r="40" spans="1:23" x14ac:dyDescent="0.25">
      <c r="A40" s="85"/>
      <c r="J40"/>
      <c r="L40" s="196" t="e">
        <f>IF(VLOOKUP($B40,'Data summary'!$L$2:$W$523,L$14,FALSE)=0,NA(),VLOOKUP($B40,'Data summary'!$L$2:$W$523,L$14,FALSE))</f>
        <v>#N/A</v>
      </c>
      <c r="M40" s="197" t="e">
        <f>IF(VLOOKUP($B40,'Data summary'!$L$2:$W$523,M$14,FALSE)=0,NA(),VLOOKUP($B40,'Data summary'!$L$2:$W$523,M$14,FALSE))</f>
        <v>#N/A</v>
      </c>
      <c r="N40" s="197" t="e">
        <f>IF(VLOOKUP($B40,'Data summary'!$L$2:$W$523,N$14,FALSE)=0,NA(),VLOOKUP($B40,'Data summary'!$L$2:$W$523,N$14,FALSE))</f>
        <v>#N/A</v>
      </c>
      <c r="O40" s="197" t="e">
        <f>IF(VLOOKUP($B40,'Data summary'!$L$2:$W$523,O$14,FALSE)=0,NA(),VLOOKUP($B40,'Data summary'!$L$2:$W$523,O$14,FALSE))</f>
        <v>#N/A</v>
      </c>
      <c r="P40" s="197" t="e">
        <f>IF(VLOOKUP($B40,'Data summary'!$L$2:$W$523,P$14,FALSE)=0,NA(),VLOOKUP($B40,'Data summary'!$L$2:$W$523,P$14,FALSE))</f>
        <v>#N/A</v>
      </c>
      <c r="Q40" s="197" t="e">
        <f>IF(VLOOKUP($B40,'Data summary'!$L$2:$W$523,Q$14,FALSE)=0,NA(),VLOOKUP($B40,'Data summary'!$L$2:$W$523,Q$14,FALSE))</f>
        <v>#N/A</v>
      </c>
      <c r="R40" s="197" t="e">
        <f>IF(VLOOKUP($B40,'Data summary'!$L$2:$W$523,R$14,FALSE)=0,NA(),VLOOKUP($B40,'Data summary'!$L$2:$W$523,R$14,FALSE))</f>
        <v>#N/A</v>
      </c>
      <c r="S40" s="197" t="e">
        <f>IF(VLOOKUP($B40,'Data summary'!$L$2:$W$523,S$14,FALSE)=0,NA(),VLOOKUP($B40,'Data summary'!$L$2:$W$523,S$14,FALSE))</f>
        <v>#N/A</v>
      </c>
      <c r="T40" s="197" t="e">
        <f>IF(VLOOKUP($B40,'Data summary'!$L$2:$W$523,T$14,FALSE)=0,NA(),VLOOKUP($B40,'Data summary'!$L$2:$W$523,T$14,FALSE))</f>
        <v>#N/A</v>
      </c>
      <c r="U40" s="197" t="e">
        <f>IF(VLOOKUP($B40,'Data summary'!$L$2:$W$523,U$14,FALSE)=0,NA(),VLOOKUP($B40,'Data summary'!$L$2:$W$523,U$14,FALSE))</f>
        <v>#N/A</v>
      </c>
      <c r="V40" s="198" t="e">
        <f>IF(VLOOKUP($B40,'Data summary'!$L$2:$W$523,V$14,FALSE)=0,NA(),VLOOKUP($B40,'Data summary'!$L$2:$W$523,V$14,FALSE))</f>
        <v>#N/A</v>
      </c>
      <c r="W40" s="207" t="s">
        <v>159</v>
      </c>
    </row>
    <row r="41" spans="1:23" x14ac:dyDescent="0.25">
      <c r="A41" s="85"/>
      <c r="J41"/>
      <c r="L41" s="196" t="e">
        <f>IF(VLOOKUP($B41,'Data summary'!$L$2:$W$523,L$14,FALSE)=0,NA(),VLOOKUP($B41,'Data summary'!$L$2:$W$523,L$14,FALSE))</f>
        <v>#N/A</v>
      </c>
      <c r="M41" s="197" t="e">
        <f>IF(VLOOKUP($B41,'Data summary'!$L$2:$W$523,M$14,FALSE)=0,NA(),VLOOKUP($B41,'Data summary'!$L$2:$W$523,M$14,FALSE))</f>
        <v>#N/A</v>
      </c>
      <c r="N41" s="197" t="e">
        <f>IF(VLOOKUP($B41,'Data summary'!$L$2:$W$523,N$14,FALSE)=0,NA(),VLOOKUP($B41,'Data summary'!$L$2:$W$523,N$14,FALSE))</f>
        <v>#N/A</v>
      </c>
      <c r="O41" s="197" t="e">
        <f>IF(VLOOKUP($B41,'Data summary'!$L$2:$W$523,O$14,FALSE)=0,NA(),VLOOKUP($B41,'Data summary'!$L$2:$W$523,O$14,FALSE))</f>
        <v>#N/A</v>
      </c>
      <c r="P41" s="197" t="e">
        <f>IF(VLOOKUP($B41,'Data summary'!$L$2:$W$523,P$14,FALSE)=0,NA(),VLOOKUP($B41,'Data summary'!$L$2:$W$523,P$14,FALSE))</f>
        <v>#N/A</v>
      </c>
      <c r="Q41" s="197" t="e">
        <f>IF(VLOOKUP($B41,'Data summary'!$L$2:$W$523,Q$14,FALSE)=0,NA(),VLOOKUP($B41,'Data summary'!$L$2:$W$523,Q$14,FALSE))</f>
        <v>#N/A</v>
      </c>
      <c r="R41" s="197" t="e">
        <f>IF(VLOOKUP($B41,'Data summary'!$L$2:$W$523,R$14,FALSE)=0,NA(),VLOOKUP($B41,'Data summary'!$L$2:$W$523,R$14,FALSE))</f>
        <v>#N/A</v>
      </c>
      <c r="S41" s="197" t="e">
        <f>IF(VLOOKUP($B41,'Data summary'!$L$2:$W$523,S$14,FALSE)=0,NA(),VLOOKUP($B41,'Data summary'!$L$2:$W$523,S$14,FALSE))</f>
        <v>#N/A</v>
      </c>
      <c r="T41" s="197" t="e">
        <f>IF(VLOOKUP($B41,'Data summary'!$L$2:$W$523,T$14,FALSE)=0,NA(),VLOOKUP($B41,'Data summary'!$L$2:$W$523,T$14,FALSE))</f>
        <v>#N/A</v>
      </c>
      <c r="U41" s="197" t="e">
        <f>IF(VLOOKUP($B41,'Data summary'!$L$2:$W$523,U$14,FALSE)=0,NA(),VLOOKUP($B41,'Data summary'!$L$2:$W$523,U$14,FALSE))</f>
        <v>#N/A</v>
      </c>
      <c r="V41" s="198" t="e">
        <f>IF(VLOOKUP($B41,'Data summary'!$L$2:$W$523,V$14,FALSE)=0,NA(),VLOOKUP($B41,'Data summary'!$L$2:$W$523,V$14,FALSE))</f>
        <v>#N/A</v>
      </c>
      <c r="W41" s="207" t="s">
        <v>159</v>
      </c>
    </row>
    <row r="42" spans="1:23" x14ac:dyDescent="0.25">
      <c r="A42" s="85"/>
      <c r="J42"/>
      <c r="L42" s="196" t="e">
        <f>IF(VLOOKUP($B42,'Data summary'!$L$2:$W$523,L$14,FALSE)=0,NA(),VLOOKUP($B42,'Data summary'!$L$2:$W$523,L$14,FALSE))</f>
        <v>#N/A</v>
      </c>
      <c r="M42" s="197" t="e">
        <f>IF(VLOOKUP($B42,'Data summary'!$L$2:$W$523,M$14,FALSE)=0,NA(),VLOOKUP($B42,'Data summary'!$L$2:$W$523,M$14,FALSE))</f>
        <v>#N/A</v>
      </c>
      <c r="N42" s="197" t="e">
        <f>IF(VLOOKUP($B42,'Data summary'!$L$2:$W$523,N$14,FALSE)=0,NA(),VLOOKUP($B42,'Data summary'!$L$2:$W$523,N$14,FALSE))</f>
        <v>#N/A</v>
      </c>
      <c r="O42" s="197" t="e">
        <f>IF(VLOOKUP($B42,'Data summary'!$L$2:$W$523,O$14,FALSE)=0,NA(),VLOOKUP($B42,'Data summary'!$L$2:$W$523,O$14,FALSE))</f>
        <v>#N/A</v>
      </c>
      <c r="P42" s="197" t="e">
        <f>IF(VLOOKUP($B42,'Data summary'!$L$2:$W$523,P$14,FALSE)=0,NA(),VLOOKUP($B42,'Data summary'!$L$2:$W$523,P$14,FALSE))</f>
        <v>#N/A</v>
      </c>
      <c r="Q42" s="197" t="e">
        <f>IF(VLOOKUP($B42,'Data summary'!$L$2:$W$523,Q$14,FALSE)=0,NA(),VLOOKUP($B42,'Data summary'!$L$2:$W$523,Q$14,FALSE))</f>
        <v>#N/A</v>
      </c>
      <c r="R42" s="197" t="e">
        <f>IF(VLOOKUP($B42,'Data summary'!$L$2:$W$523,R$14,FALSE)=0,NA(),VLOOKUP($B42,'Data summary'!$L$2:$W$523,R$14,FALSE))</f>
        <v>#N/A</v>
      </c>
      <c r="S42" s="197" t="e">
        <f>IF(VLOOKUP($B42,'Data summary'!$L$2:$W$523,S$14,FALSE)=0,NA(),VLOOKUP($B42,'Data summary'!$L$2:$W$523,S$14,FALSE))</f>
        <v>#N/A</v>
      </c>
      <c r="T42" s="197" t="e">
        <f>IF(VLOOKUP($B42,'Data summary'!$L$2:$W$523,T$14,FALSE)=0,NA(),VLOOKUP($B42,'Data summary'!$L$2:$W$523,T$14,FALSE))</f>
        <v>#N/A</v>
      </c>
      <c r="U42" s="197" t="e">
        <f>IF(VLOOKUP($B42,'Data summary'!$L$2:$W$523,U$14,FALSE)=0,NA(),VLOOKUP($B42,'Data summary'!$L$2:$W$523,U$14,FALSE))</f>
        <v>#N/A</v>
      </c>
      <c r="V42" s="198" t="e">
        <f>IF(VLOOKUP($B42,'Data summary'!$L$2:$W$523,V$14,FALSE)=0,NA(),VLOOKUP($B42,'Data summary'!$L$2:$W$523,V$14,FALSE))</f>
        <v>#N/A</v>
      </c>
      <c r="W42" s="207" t="s">
        <v>159</v>
      </c>
    </row>
    <row r="43" spans="1:23" x14ac:dyDescent="0.25">
      <c r="A43" s="85"/>
      <c r="J43"/>
      <c r="L43" s="196" t="e">
        <f>IF(VLOOKUP($B43,'Data summary'!$L$2:$W$523,L$14,FALSE)=0,NA(),VLOOKUP($B43,'Data summary'!$L$2:$W$523,L$14,FALSE))</f>
        <v>#N/A</v>
      </c>
      <c r="M43" s="197" t="e">
        <f>IF(VLOOKUP($B43,'Data summary'!$L$2:$W$523,M$14,FALSE)=0,NA(),VLOOKUP($B43,'Data summary'!$L$2:$W$523,M$14,FALSE))</f>
        <v>#N/A</v>
      </c>
      <c r="N43" s="197" t="e">
        <f>IF(VLOOKUP($B43,'Data summary'!$L$2:$W$523,N$14,FALSE)=0,NA(),VLOOKUP($B43,'Data summary'!$L$2:$W$523,N$14,FALSE))</f>
        <v>#N/A</v>
      </c>
      <c r="O43" s="197" t="e">
        <f>IF(VLOOKUP($B43,'Data summary'!$L$2:$W$523,O$14,FALSE)=0,NA(),VLOOKUP($B43,'Data summary'!$L$2:$W$523,O$14,FALSE))</f>
        <v>#N/A</v>
      </c>
      <c r="P43" s="197" t="e">
        <f>IF(VLOOKUP($B43,'Data summary'!$L$2:$W$523,P$14,FALSE)=0,NA(),VLOOKUP($B43,'Data summary'!$L$2:$W$523,P$14,FALSE))</f>
        <v>#N/A</v>
      </c>
      <c r="Q43" s="197" t="e">
        <f>IF(VLOOKUP($B43,'Data summary'!$L$2:$W$523,Q$14,FALSE)=0,NA(),VLOOKUP($B43,'Data summary'!$L$2:$W$523,Q$14,FALSE))</f>
        <v>#N/A</v>
      </c>
      <c r="R43" s="197" t="e">
        <f>IF(VLOOKUP($B43,'Data summary'!$L$2:$W$523,R$14,FALSE)=0,NA(),VLOOKUP($B43,'Data summary'!$L$2:$W$523,R$14,FALSE))</f>
        <v>#N/A</v>
      </c>
      <c r="S43" s="197" t="e">
        <f>IF(VLOOKUP($B43,'Data summary'!$L$2:$W$523,S$14,FALSE)=0,NA(),VLOOKUP($B43,'Data summary'!$L$2:$W$523,S$14,FALSE))</f>
        <v>#N/A</v>
      </c>
      <c r="T43" s="197" t="e">
        <f>IF(VLOOKUP($B43,'Data summary'!$L$2:$W$523,T$14,FALSE)=0,NA(),VLOOKUP($B43,'Data summary'!$L$2:$W$523,T$14,FALSE))</f>
        <v>#N/A</v>
      </c>
      <c r="U43" s="197" t="e">
        <f>IF(VLOOKUP($B43,'Data summary'!$L$2:$W$523,U$14,FALSE)=0,NA(),VLOOKUP($B43,'Data summary'!$L$2:$W$523,U$14,FALSE))</f>
        <v>#N/A</v>
      </c>
      <c r="V43" s="198" t="e">
        <f>IF(VLOOKUP($B43,'Data summary'!$L$2:$W$523,V$14,FALSE)=0,NA(),VLOOKUP($B43,'Data summary'!$L$2:$W$523,V$14,FALSE))</f>
        <v>#N/A</v>
      </c>
      <c r="W43" s="207" t="s">
        <v>159</v>
      </c>
    </row>
    <row r="44" spans="1:23" x14ac:dyDescent="0.25">
      <c r="A44" s="85"/>
      <c r="J44"/>
      <c r="L44" s="196" t="e">
        <f>IF(VLOOKUP($B44,'Data summary'!$L$2:$W$523,L$14,FALSE)=0,NA(),VLOOKUP($B44,'Data summary'!$L$2:$W$523,L$14,FALSE))</f>
        <v>#N/A</v>
      </c>
      <c r="M44" s="197" t="e">
        <f>IF(VLOOKUP($B44,'Data summary'!$L$2:$W$523,M$14,FALSE)=0,NA(),VLOOKUP($B44,'Data summary'!$L$2:$W$523,M$14,FALSE))</f>
        <v>#N/A</v>
      </c>
      <c r="N44" s="197" t="e">
        <f>IF(VLOOKUP($B44,'Data summary'!$L$2:$W$523,N$14,FALSE)=0,NA(),VLOOKUP($B44,'Data summary'!$L$2:$W$523,N$14,FALSE))</f>
        <v>#N/A</v>
      </c>
      <c r="O44" s="197" t="e">
        <f>IF(VLOOKUP($B44,'Data summary'!$L$2:$W$523,O$14,FALSE)=0,NA(),VLOOKUP($B44,'Data summary'!$L$2:$W$523,O$14,FALSE))</f>
        <v>#N/A</v>
      </c>
      <c r="P44" s="197" t="e">
        <f>IF(VLOOKUP($B44,'Data summary'!$L$2:$W$523,P$14,FALSE)=0,NA(),VLOOKUP($B44,'Data summary'!$L$2:$W$523,P$14,FALSE))</f>
        <v>#N/A</v>
      </c>
      <c r="Q44" s="197" t="e">
        <f>IF(VLOOKUP($B44,'Data summary'!$L$2:$W$523,Q$14,FALSE)=0,NA(),VLOOKUP($B44,'Data summary'!$L$2:$W$523,Q$14,FALSE))</f>
        <v>#N/A</v>
      </c>
      <c r="R44" s="197" t="e">
        <f>IF(VLOOKUP($B44,'Data summary'!$L$2:$W$523,R$14,FALSE)=0,NA(),VLOOKUP($B44,'Data summary'!$L$2:$W$523,R$14,FALSE))</f>
        <v>#N/A</v>
      </c>
      <c r="S44" s="197" t="e">
        <f>IF(VLOOKUP($B44,'Data summary'!$L$2:$W$523,S$14,FALSE)=0,NA(),VLOOKUP($B44,'Data summary'!$L$2:$W$523,S$14,FALSE))</f>
        <v>#N/A</v>
      </c>
      <c r="T44" s="197" t="e">
        <f>IF(VLOOKUP($B44,'Data summary'!$L$2:$W$523,T$14,FALSE)=0,NA(),VLOOKUP($B44,'Data summary'!$L$2:$W$523,T$14,FALSE))</f>
        <v>#N/A</v>
      </c>
      <c r="U44" s="197" t="e">
        <f>IF(VLOOKUP($B44,'Data summary'!$L$2:$W$523,U$14,FALSE)=0,NA(),VLOOKUP($B44,'Data summary'!$L$2:$W$523,U$14,FALSE))</f>
        <v>#N/A</v>
      </c>
      <c r="V44" s="198" t="e">
        <f>IF(VLOOKUP($B44,'Data summary'!$L$2:$W$523,V$14,FALSE)=0,NA(),VLOOKUP($B44,'Data summary'!$L$2:$W$523,V$14,FALSE))</f>
        <v>#N/A</v>
      </c>
      <c r="W44" s="207" t="s">
        <v>159</v>
      </c>
    </row>
    <row r="45" spans="1:23" x14ac:dyDescent="0.25">
      <c r="A45" s="85"/>
      <c r="J45"/>
      <c r="L45" s="196" t="e">
        <f>IF(VLOOKUP($B45,'Data summary'!$L$2:$W$523,L$14,FALSE)=0,NA(),VLOOKUP($B45,'Data summary'!$L$2:$W$523,L$14,FALSE))</f>
        <v>#N/A</v>
      </c>
      <c r="M45" s="197" t="e">
        <f>IF(VLOOKUP($B45,'Data summary'!$L$2:$W$523,M$14,FALSE)=0,NA(),VLOOKUP($B45,'Data summary'!$L$2:$W$523,M$14,FALSE))</f>
        <v>#N/A</v>
      </c>
      <c r="N45" s="197" t="e">
        <f>IF(VLOOKUP($B45,'Data summary'!$L$2:$W$523,N$14,FALSE)=0,NA(),VLOOKUP($B45,'Data summary'!$L$2:$W$523,N$14,FALSE))</f>
        <v>#N/A</v>
      </c>
      <c r="O45" s="197" t="e">
        <f>IF(VLOOKUP($B45,'Data summary'!$L$2:$W$523,O$14,FALSE)=0,NA(),VLOOKUP($B45,'Data summary'!$L$2:$W$523,O$14,FALSE))</f>
        <v>#N/A</v>
      </c>
      <c r="P45" s="197" t="e">
        <f>IF(VLOOKUP($B45,'Data summary'!$L$2:$W$523,P$14,FALSE)=0,NA(),VLOOKUP($B45,'Data summary'!$L$2:$W$523,P$14,FALSE))</f>
        <v>#N/A</v>
      </c>
      <c r="Q45" s="197" t="e">
        <f>IF(VLOOKUP($B45,'Data summary'!$L$2:$W$523,Q$14,FALSE)=0,NA(),VLOOKUP($B45,'Data summary'!$L$2:$W$523,Q$14,FALSE))</f>
        <v>#N/A</v>
      </c>
      <c r="R45" s="197" t="e">
        <f>IF(VLOOKUP($B45,'Data summary'!$L$2:$W$523,R$14,FALSE)=0,NA(),VLOOKUP($B45,'Data summary'!$L$2:$W$523,R$14,FALSE))</f>
        <v>#N/A</v>
      </c>
      <c r="S45" s="197" t="e">
        <f>IF(VLOOKUP($B45,'Data summary'!$L$2:$W$523,S$14,FALSE)=0,NA(),VLOOKUP($B45,'Data summary'!$L$2:$W$523,S$14,FALSE))</f>
        <v>#N/A</v>
      </c>
      <c r="T45" s="197" t="e">
        <f>IF(VLOOKUP($B45,'Data summary'!$L$2:$W$523,T$14,FALSE)=0,NA(),VLOOKUP($B45,'Data summary'!$L$2:$W$523,T$14,FALSE))</f>
        <v>#N/A</v>
      </c>
      <c r="U45" s="197" t="e">
        <f>IF(VLOOKUP($B45,'Data summary'!$L$2:$W$523,U$14,FALSE)=0,NA(),VLOOKUP($B45,'Data summary'!$L$2:$W$523,U$14,FALSE))</f>
        <v>#N/A</v>
      </c>
      <c r="V45" s="198" t="e">
        <f>IF(VLOOKUP($B45,'Data summary'!$L$2:$W$523,V$14,FALSE)=0,NA(),VLOOKUP($B45,'Data summary'!$L$2:$W$523,V$14,FALSE))</f>
        <v>#N/A</v>
      </c>
      <c r="W45" s="207" t="s">
        <v>159</v>
      </c>
    </row>
    <row r="46" spans="1:23" x14ac:dyDescent="0.25">
      <c r="A46" s="85"/>
      <c r="J46"/>
      <c r="L46" s="196" t="e">
        <f>IF(VLOOKUP($B46,'Data summary'!$L$2:$W$523,L$14,FALSE)=0,NA(),VLOOKUP($B46,'Data summary'!$L$2:$W$523,L$14,FALSE))</f>
        <v>#N/A</v>
      </c>
      <c r="M46" s="197" t="e">
        <f>IF(VLOOKUP($B46,'Data summary'!$L$2:$W$523,M$14,FALSE)=0,NA(),VLOOKUP($B46,'Data summary'!$L$2:$W$523,M$14,FALSE))</f>
        <v>#N/A</v>
      </c>
      <c r="N46" s="197" t="e">
        <f>IF(VLOOKUP($B46,'Data summary'!$L$2:$W$523,N$14,FALSE)=0,NA(),VLOOKUP($B46,'Data summary'!$L$2:$W$523,N$14,FALSE))</f>
        <v>#N/A</v>
      </c>
      <c r="O46" s="197" t="e">
        <f>IF(VLOOKUP($B46,'Data summary'!$L$2:$W$523,O$14,FALSE)=0,NA(),VLOOKUP($B46,'Data summary'!$L$2:$W$523,O$14,FALSE))</f>
        <v>#N/A</v>
      </c>
      <c r="P46" s="197" t="e">
        <f>IF(VLOOKUP($B46,'Data summary'!$L$2:$W$523,P$14,FALSE)=0,NA(),VLOOKUP($B46,'Data summary'!$L$2:$W$523,P$14,FALSE))</f>
        <v>#N/A</v>
      </c>
      <c r="Q46" s="197" t="e">
        <f>IF(VLOOKUP($B46,'Data summary'!$L$2:$W$523,Q$14,FALSE)=0,NA(),VLOOKUP($B46,'Data summary'!$L$2:$W$523,Q$14,FALSE))</f>
        <v>#N/A</v>
      </c>
      <c r="R46" s="197" t="e">
        <f>IF(VLOOKUP($B46,'Data summary'!$L$2:$W$523,R$14,FALSE)=0,NA(),VLOOKUP($B46,'Data summary'!$L$2:$W$523,R$14,FALSE))</f>
        <v>#N/A</v>
      </c>
      <c r="S46" s="197" t="e">
        <f>IF(VLOOKUP($B46,'Data summary'!$L$2:$W$523,S$14,FALSE)=0,NA(),VLOOKUP($B46,'Data summary'!$L$2:$W$523,S$14,FALSE))</f>
        <v>#N/A</v>
      </c>
      <c r="T46" s="197" t="e">
        <f>IF(VLOOKUP($B46,'Data summary'!$L$2:$W$523,T$14,FALSE)=0,NA(),VLOOKUP($B46,'Data summary'!$L$2:$W$523,T$14,FALSE))</f>
        <v>#N/A</v>
      </c>
      <c r="U46" s="197" t="e">
        <f>IF(VLOOKUP($B46,'Data summary'!$L$2:$W$523,U$14,FALSE)=0,NA(),VLOOKUP($B46,'Data summary'!$L$2:$W$523,U$14,FALSE))</f>
        <v>#N/A</v>
      </c>
      <c r="V46" s="198" t="e">
        <f>IF(VLOOKUP($B46,'Data summary'!$L$2:$W$523,V$14,FALSE)=0,NA(),VLOOKUP($B46,'Data summary'!$L$2:$W$523,V$14,FALSE))</f>
        <v>#N/A</v>
      </c>
      <c r="W46" s="207" t="s">
        <v>159</v>
      </c>
    </row>
    <row r="47" spans="1:23" x14ac:dyDescent="0.25">
      <c r="A47" s="85"/>
      <c r="J47"/>
      <c r="L47" s="196" t="e">
        <f>IF(VLOOKUP($B47,'Data summary'!$L$2:$W$523,L$14,FALSE)=0,NA(),VLOOKUP($B47,'Data summary'!$L$2:$W$523,L$14,FALSE))</f>
        <v>#N/A</v>
      </c>
      <c r="M47" s="197" t="e">
        <f>IF(VLOOKUP($B47,'Data summary'!$L$2:$W$523,M$14,FALSE)=0,NA(),VLOOKUP($B47,'Data summary'!$L$2:$W$523,M$14,FALSE))</f>
        <v>#N/A</v>
      </c>
      <c r="N47" s="197" t="e">
        <f>IF(VLOOKUP($B47,'Data summary'!$L$2:$W$523,N$14,FALSE)=0,NA(),VLOOKUP($B47,'Data summary'!$L$2:$W$523,N$14,FALSE))</f>
        <v>#N/A</v>
      </c>
      <c r="O47" s="197" t="e">
        <f>IF(VLOOKUP($B47,'Data summary'!$L$2:$W$523,O$14,FALSE)=0,NA(),VLOOKUP($B47,'Data summary'!$L$2:$W$523,O$14,FALSE))</f>
        <v>#N/A</v>
      </c>
      <c r="P47" s="197" t="e">
        <f>IF(VLOOKUP($B47,'Data summary'!$L$2:$W$523,P$14,FALSE)=0,NA(),VLOOKUP($B47,'Data summary'!$L$2:$W$523,P$14,FALSE))</f>
        <v>#N/A</v>
      </c>
      <c r="Q47" s="197" t="e">
        <f>IF(VLOOKUP($B47,'Data summary'!$L$2:$W$523,Q$14,FALSE)=0,NA(),VLOOKUP($B47,'Data summary'!$L$2:$W$523,Q$14,FALSE))</f>
        <v>#N/A</v>
      </c>
      <c r="R47" s="197" t="e">
        <f>IF(VLOOKUP($B47,'Data summary'!$L$2:$W$523,R$14,FALSE)=0,NA(),VLOOKUP($B47,'Data summary'!$L$2:$W$523,R$14,FALSE))</f>
        <v>#N/A</v>
      </c>
      <c r="S47" s="197" t="e">
        <f>IF(VLOOKUP($B47,'Data summary'!$L$2:$W$523,S$14,FALSE)=0,NA(),VLOOKUP($B47,'Data summary'!$L$2:$W$523,S$14,FALSE))</f>
        <v>#N/A</v>
      </c>
      <c r="T47" s="197" t="e">
        <f>IF(VLOOKUP($B47,'Data summary'!$L$2:$W$523,T$14,FALSE)=0,NA(),VLOOKUP($B47,'Data summary'!$L$2:$W$523,T$14,FALSE))</f>
        <v>#N/A</v>
      </c>
      <c r="U47" s="197" t="e">
        <f>IF(VLOOKUP($B47,'Data summary'!$L$2:$W$523,U$14,FALSE)=0,NA(),VLOOKUP($B47,'Data summary'!$L$2:$W$523,U$14,FALSE))</f>
        <v>#N/A</v>
      </c>
      <c r="V47" s="198" t="e">
        <f>IF(VLOOKUP($B47,'Data summary'!$L$2:$W$523,V$14,FALSE)=0,NA(),VLOOKUP($B47,'Data summary'!$L$2:$W$523,V$14,FALSE))</f>
        <v>#N/A</v>
      </c>
      <c r="W47" s="207" t="s">
        <v>159</v>
      </c>
    </row>
    <row r="48" spans="1:23" x14ac:dyDescent="0.25">
      <c r="A48" s="85"/>
      <c r="J48"/>
      <c r="L48" s="196" t="e">
        <f>IF(VLOOKUP($B48,'Data summary'!$L$2:$W$523,L$14,FALSE)=0,NA(),VLOOKUP($B48,'Data summary'!$L$2:$W$523,L$14,FALSE))</f>
        <v>#N/A</v>
      </c>
      <c r="M48" s="197" t="e">
        <f>IF(VLOOKUP($B48,'Data summary'!$L$2:$W$523,M$14,FALSE)=0,NA(),VLOOKUP($B48,'Data summary'!$L$2:$W$523,M$14,FALSE))</f>
        <v>#N/A</v>
      </c>
      <c r="N48" s="197" t="e">
        <f>IF(VLOOKUP($B48,'Data summary'!$L$2:$W$523,N$14,FALSE)=0,NA(),VLOOKUP($B48,'Data summary'!$L$2:$W$523,N$14,FALSE))</f>
        <v>#N/A</v>
      </c>
      <c r="O48" s="197" t="e">
        <f>IF(VLOOKUP($B48,'Data summary'!$L$2:$W$523,O$14,FALSE)=0,NA(),VLOOKUP($B48,'Data summary'!$L$2:$W$523,O$14,FALSE))</f>
        <v>#N/A</v>
      </c>
      <c r="P48" s="197" t="e">
        <f>IF(VLOOKUP($B48,'Data summary'!$L$2:$W$523,P$14,FALSE)=0,NA(),VLOOKUP($B48,'Data summary'!$L$2:$W$523,P$14,FALSE))</f>
        <v>#N/A</v>
      </c>
      <c r="Q48" s="197" t="e">
        <f>IF(VLOOKUP($B48,'Data summary'!$L$2:$W$523,Q$14,FALSE)=0,NA(),VLOOKUP($B48,'Data summary'!$L$2:$W$523,Q$14,FALSE))</f>
        <v>#N/A</v>
      </c>
      <c r="R48" s="197" t="e">
        <f>IF(VLOOKUP($B48,'Data summary'!$L$2:$W$523,R$14,FALSE)=0,NA(),VLOOKUP($B48,'Data summary'!$L$2:$W$523,R$14,FALSE))</f>
        <v>#N/A</v>
      </c>
      <c r="S48" s="197" t="e">
        <f>IF(VLOOKUP($B48,'Data summary'!$L$2:$W$523,S$14,FALSE)=0,NA(),VLOOKUP($B48,'Data summary'!$L$2:$W$523,S$14,FALSE))</f>
        <v>#N/A</v>
      </c>
      <c r="T48" s="197" t="e">
        <f>IF(VLOOKUP($B48,'Data summary'!$L$2:$W$523,T$14,FALSE)=0,NA(),VLOOKUP($B48,'Data summary'!$L$2:$W$523,T$14,FALSE))</f>
        <v>#N/A</v>
      </c>
      <c r="U48" s="197" t="e">
        <f>IF(VLOOKUP($B48,'Data summary'!$L$2:$W$523,U$14,FALSE)=0,NA(),VLOOKUP($B48,'Data summary'!$L$2:$W$523,U$14,FALSE))</f>
        <v>#N/A</v>
      </c>
      <c r="V48" s="198" t="e">
        <f>IF(VLOOKUP($B48,'Data summary'!$L$2:$W$523,V$14,FALSE)=0,NA(),VLOOKUP($B48,'Data summary'!$L$2:$W$523,V$14,FALSE))</f>
        <v>#N/A</v>
      </c>
      <c r="W48" s="207" t="s">
        <v>159</v>
      </c>
    </row>
    <row r="49" spans="1:23" x14ac:dyDescent="0.25">
      <c r="A49" s="85"/>
      <c r="J49"/>
      <c r="L49" s="196" t="e">
        <f>IF(VLOOKUP($B49,'Data summary'!$L$2:$W$523,L$14,FALSE)=0,NA(),VLOOKUP($B49,'Data summary'!$L$2:$W$523,L$14,FALSE))</f>
        <v>#N/A</v>
      </c>
      <c r="M49" s="197" t="e">
        <f>IF(VLOOKUP($B49,'Data summary'!$L$2:$W$523,M$14,FALSE)=0,NA(),VLOOKUP($B49,'Data summary'!$L$2:$W$523,M$14,FALSE))</f>
        <v>#N/A</v>
      </c>
      <c r="N49" s="197" t="e">
        <f>IF(VLOOKUP($B49,'Data summary'!$L$2:$W$523,N$14,FALSE)=0,NA(),VLOOKUP($B49,'Data summary'!$L$2:$W$523,N$14,FALSE))</f>
        <v>#N/A</v>
      </c>
      <c r="O49" s="197" t="e">
        <f>IF(VLOOKUP($B49,'Data summary'!$L$2:$W$523,O$14,FALSE)=0,NA(),VLOOKUP($B49,'Data summary'!$L$2:$W$523,O$14,FALSE))</f>
        <v>#N/A</v>
      </c>
      <c r="P49" s="197" t="e">
        <f>IF(VLOOKUP($B49,'Data summary'!$L$2:$W$523,P$14,FALSE)=0,NA(),VLOOKUP($B49,'Data summary'!$L$2:$W$523,P$14,FALSE))</f>
        <v>#N/A</v>
      </c>
      <c r="Q49" s="197" t="e">
        <f>IF(VLOOKUP($B49,'Data summary'!$L$2:$W$523,Q$14,FALSE)=0,NA(),VLOOKUP($B49,'Data summary'!$L$2:$W$523,Q$14,FALSE))</f>
        <v>#N/A</v>
      </c>
      <c r="R49" s="197" t="e">
        <f>IF(VLOOKUP($B49,'Data summary'!$L$2:$W$523,R$14,FALSE)=0,NA(),VLOOKUP($B49,'Data summary'!$L$2:$W$523,R$14,FALSE))</f>
        <v>#N/A</v>
      </c>
      <c r="S49" s="197" t="e">
        <f>IF(VLOOKUP($B49,'Data summary'!$L$2:$W$523,S$14,FALSE)=0,NA(),VLOOKUP($B49,'Data summary'!$L$2:$W$523,S$14,FALSE))</f>
        <v>#N/A</v>
      </c>
      <c r="T49" s="197" t="e">
        <f>IF(VLOOKUP($B49,'Data summary'!$L$2:$W$523,T$14,FALSE)=0,NA(),VLOOKUP($B49,'Data summary'!$L$2:$W$523,T$14,FALSE))</f>
        <v>#N/A</v>
      </c>
      <c r="U49" s="197" t="e">
        <f>IF(VLOOKUP($B49,'Data summary'!$L$2:$W$523,U$14,FALSE)=0,NA(),VLOOKUP($B49,'Data summary'!$L$2:$W$523,U$14,FALSE))</f>
        <v>#N/A</v>
      </c>
      <c r="V49" s="198" t="e">
        <f>IF(VLOOKUP($B49,'Data summary'!$L$2:$W$523,V$14,FALSE)=0,NA(),VLOOKUP($B49,'Data summary'!$L$2:$W$523,V$14,FALSE))</f>
        <v>#N/A</v>
      </c>
      <c r="W49" s="207" t="s">
        <v>159</v>
      </c>
    </row>
    <row r="50" spans="1:23" x14ac:dyDescent="0.25">
      <c r="A50" s="85"/>
      <c r="J50"/>
      <c r="L50" s="196" t="e">
        <f>IF(VLOOKUP($B50,'Data summary'!$L$2:$W$523,L$14,FALSE)=0,NA(),VLOOKUP($B50,'Data summary'!$L$2:$W$523,L$14,FALSE))</f>
        <v>#N/A</v>
      </c>
      <c r="M50" s="197" t="e">
        <f>IF(VLOOKUP($B50,'Data summary'!$L$2:$W$523,M$14,FALSE)=0,NA(),VLOOKUP($B50,'Data summary'!$L$2:$W$523,M$14,FALSE))</f>
        <v>#N/A</v>
      </c>
      <c r="N50" s="197" t="e">
        <f>IF(VLOOKUP($B50,'Data summary'!$L$2:$W$523,N$14,FALSE)=0,NA(),VLOOKUP($B50,'Data summary'!$L$2:$W$523,N$14,FALSE))</f>
        <v>#N/A</v>
      </c>
      <c r="O50" s="197" t="e">
        <f>IF(VLOOKUP($B50,'Data summary'!$L$2:$W$523,O$14,FALSE)=0,NA(),VLOOKUP($B50,'Data summary'!$L$2:$W$523,O$14,FALSE))</f>
        <v>#N/A</v>
      </c>
      <c r="P50" s="197" t="e">
        <f>IF(VLOOKUP($B50,'Data summary'!$L$2:$W$523,P$14,FALSE)=0,NA(),VLOOKUP($B50,'Data summary'!$L$2:$W$523,P$14,FALSE))</f>
        <v>#N/A</v>
      </c>
      <c r="Q50" s="197" t="e">
        <f>IF(VLOOKUP($B50,'Data summary'!$L$2:$W$523,Q$14,FALSE)=0,NA(),VLOOKUP($B50,'Data summary'!$L$2:$W$523,Q$14,FALSE))</f>
        <v>#N/A</v>
      </c>
      <c r="R50" s="197" t="e">
        <f>IF(VLOOKUP($B50,'Data summary'!$L$2:$W$523,R$14,FALSE)=0,NA(),VLOOKUP($B50,'Data summary'!$L$2:$W$523,R$14,FALSE))</f>
        <v>#N/A</v>
      </c>
      <c r="S50" s="197" t="e">
        <f>IF(VLOOKUP($B50,'Data summary'!$L$2:$W$523,S$14,FALSE)=0,NA(),VLOOKUP($B50,'Data summary'!$L$2:$W$523,S$14,FALSE))</f>
        <v>#N/A</v>
      </c>
      <c r="T50" s="197" t="e">
        <f>IF(VLOOKUP($B50,'Data summary'!$L$2:$W$523,T$14,FALSE)=0,NA(),VLOOKUP($B50,'Data summary'!$L$2:$W$523,T$14,FALSE))</f>
        <v>#N/A</v>
      </c>
      <c r="U50" s="197" t="e">
        <f>IF(VLOOKUP($B50,'Data summary'!$L$2:$W$523,U$14,FALSE)=0,NA(),VLOOKUP($B50,'Data summary'!$L$2:$W$523,U$14,FALSE))</f>
        <v>#N/A</v>
      </c>
      <c r="V50" s="198" t="e">
        <f>IF(VLOOKUP($B50,'Data summary'!$L$2:$W$523,V$14,FALSE)=0,NA(),VLOOKUP($B50,'Data summary'!$L$2:$W$523,V$14,FALSE))</f>
        <v>#N/A</v>
      </c>
      <c r="W50" s="207" t="s">
        <v>159</v>
      </c>
    </row>
    <row r="51" spans="1:23" x14ac:dyDescent="0.25">
      <c r="A51" s="85"/>
      <c r="J51"/>
      <c r="L51" s="196" t="e">
        <f>IF(VLOOKUP($B51,'Data summary'!$L$2:$W$523,L$14,FALSE)=0,NA(),VLOOKUP($B51,'Data summary'!$L$2:$W$523,L$14,FALSE))</f>
        <v>#N/A</v>
      </c>
      <c r="M51" s="197" t="e">
        <f>IF(VLOOKUP($B51,'Data summary'!$L$2:$W$523,M$14,FALSE)=0,NA(),VLOOKUP($B51,'Data summary'!$L$2:$W$523,M$14,FALSE))</f>
        <v>#N/A</v>
      </c>
      <c r="N51" s="197" t="e">
        <f>IF(VLOOKUP($B51,'Data summary'!$L$2:$W$523,N$14,FALSE)=0,NA(),VLOOKUP($B51,'Data summary'!$L$2:$W$523,N$14,FALSE))</f>
        <v>#N/A</v>
      </c>
      <c r="O51" s="197" t="e">
        <f>IF(VLOOKUP($B51,'Data summary'!$L$2:$W$523,O$14,FALSE)=0,NA(),VLOOKUP($B51,'Data summary'!$L$2:$W$523,O$14,FALSE))</f>
        <v>#N/A</v>
      </c>
      <c r="P51" s="197" t="e">
        <f>IF(VLOOKUP($B51,'Data summary'!$L$2:$W$523,P$14,FALSE)=0,NA(),VLOOKUP($B51,'Data summary'!$L$2:$W$523,P$14,FALSE))</f>
        <v>#N/A</v>
      </c>
      <c r="Q51" s="197" t="e">
        <f>IF(VLOOKUP($B51,'Data summary'!$L$2:$W$523,Q$14,FALSE)=0,NA(),VLOOKUP($B51,'Data summary'!$L$2:$W$523,Q$14,FALSE))</f>
        <v>#N/A</v>
      </c>
      <c r="R51" s="197" t="e">
        <f>IF(VLOOKUP($B51,'Data summary'!$L$2:$W$523,R$14,FALSE)=0,NA(),VLOOKUP($B51,'Data summary'!$L$2:$W$523,R$14,FALSE))</f>
        <v>#N/A</v>
      </c>
      <c r="S51" s="197" t="e">
        <f>IF(VLOOKUP($B51,'Data summary'!$L$2:$W$523,S$14,FALSE)=0,NA(),VLOOKUP($B51,'Data summary'!$L$2:$W$523,S$14,FALSE))</f>
        <v>#N/A</v>
      </c>
      <c r="T51" s="197" t="e">
        <f>IF(VLOOKUP($B51,'Data summary'!$L$2:$W$523,T$14,FALSE)=0,NA(),VLOOKUP($B51,'Data summary'!$L$2:$W$523,T$14,FALSE))</f>
        <v>#N/A</v>
      </c>
      <c r="U51" s="197" t="e">
        <f>IF(VLOOKUP($B51,'Data summary'!$L$2:$W$523,U$14,FALSE)=0,NA(),VLOOKUP($B51,'Data summary'!$L$2:$W$523,U$14,FALSE))</f>
        <v>#N/A</v>
      </c>
      <c r="V51" s="198" t="e">
        <f>IF(VLOOKUP($B51,'Data summary'!$L$2:$W$523,V$14,FALSE)=0,NA(),VLOOKUP($B51,'Data summary'!$L$2:$W$523,V$14,FALSE))</f>
        <v>#N/A</v>
      </c>
      <c r="W51" s="207" t="s">
        <v>159</v>
      </c>
    </row>
    <row r="52" spans="1:23" x14ac:dyDescent="0.25">
      <c r="A52" s="85"/>
      <c r="J52"/>
      <c r="L52" s="196" t="e">
        <f>IF(VLOOKUP($B52,'Data summary'!$L$2:$W$523,L$14,FALSE)=0,NA(),VLOOKUP($B52,'Data summary'!$L$2:$W$523,L$14,FALSE))</f>
        <v>#N/A</v>
      </c>
      <c r="M52" s="197" t="e">
        <f>IF(VLOOKUP($B52,'Data summary'!$L$2:$W$523,M$14,FALSE)=0,NA(),VLOOKUP($B52,'Data summary'!$L$2:$W$523,M$14,FALSE))</f>
        <v>#N/A</v>
      </c>
      <c r="N52" s="197" t="e">
        <f>IF(VLOOKUP($B52,'Data summary'!$L$2:$W$523,N$14,FALSE)=0,NA(),VLOOKUP($B52,'Data summary'!$L$2:$W$523,N$14,FALSE))</f>
        <v>#N/A</v>
      </c>
      <c r="O52" s="197" t="e">
        <f>IF(VLOOKUP($B52,'Data summary'!$L$2:$W$523,O$14,FALSE)=0,NA(),VLOOKUP($B52,'Data summary'!$L$2:$W$523,O$14,FALSE))</f>
        <v>#N/A</v>
      </c>
      <c r="P52" s="197" t="e">
        <f>IF(VLOOKUP($B52,'Data summary'!$L$2:$W$523,P$14,FALSE)=0,NA(),VLOOKUP($B52,'Data summary'!$L$2:$W$523,P$14,FALSE))</f>
        <v>#N/A</v>
      </c>
      <c r="Q52" s="197" t="e">
        <f>IF(VLOOKUP($B52,'Data summary'!$L$2:$W$523,Q$14,FALSE)=0,NA(),VLOOKUP($B52,'Data summary'!$L$2:$W$523,Q$14,FALSE))</f>
        <v>#N/A</v>
      </c>
      <c r="R52" s="197" t="e">
        <f>IF(VLOOKUP($B52,'Data summary'!$L$2:$W$523,R$14,FALSE)=0,NA(),VLOOKUP($B52,'Data summary'!$L$2:$W$523,R$14,FALSE))</f>
        <v>#N/A</v>
      </c>
      <c r="S52" s="197" t="e">
        <f>IF(VLOOKUP($B52,'Data summary'!$L$2:$W$523,S$14,FALSE)=0,NA(),VLOOKUP($B52,'Data summary'!$L$2:$W$523,S$14,FALSE))</f>
        <v>#N/A</v>
      </c>
      <c r="T52" s="197" t="e">
        <f>IF(VLOOKUP($B52,'Data summary'!$L$2:$W$523,T$14,FALSE)=0,NA(),VLOOKUP($B52,'Data summary'!$L$2:$W$523,T$14,FALSE))</f>
        <v>#N/A</v>
      </c>
      <c r="U52" s="197" t="e">
        <f>IF(VLOOKUP($B52,'Data summary'!$L$2:$W$523,U$14,FALSE)=0,NA(),VLOOKUP($B52,'Data summary'!$L$2:$W$523,U$14,FALSE))</f>
        <v>#N/A</v>
      </c>
      <c r="V52" s="198" t="e">
        <f>IF(VLOOKUP($B52,'Data summary'!$L$2:$W$523,V$14,FALSE)=0,NA(),VLOOKUP($B52,'Data summary'!$L$2:$W$523,V$14,FALSE))</f>
        <v>#N/A</v>
      </c>
      <c r="W52" s="207" t="s">
        <v>159</v>
      </c>
    </row>
    <row r="53" spans="1:23" x14ac:dyDescent="0.25">
      <c r="A53" s="85"/>
      <c r="J53"/>
      <c r="L53" s="196" t="e">
        <f>IF(VLOOKUP($B53,'Data summary'!$L$2:$W$523,L$14,FALSE)=0,NA(),VLOOKUP($B53,'Data summary'!$L$2:$W$523,L$14,FALSE))</f>
        <v>#N/A</v>
      </c>
      <c r="M53" s="197" t="e">
        <f>IF(VLOOKUP($B53,'Data summary'!$L$2:$W$523,M$14,FALSE)=0,NA(),VLOOKUP($B53,'Data summary'!$L$2:$W$523,M$14,FALSE))</f>
        <v>#N/A</v>
      </c>
      <c r="N53" s="197" t="e">
        <f>IF(VLOOKUP($B53,'Data summary'!$L$2:$W$523,N$14,FALSE)=0,NA(),VLOOKUP($B53,'Data summary'!$L$2:$W$523,N$14,FALSE))</f>
        <v>#N/A</v>
      </c>
      <c r="O53" s="197" t="e">
        <f>IF(VLOOKUP($B53,'Data summary'!$L$2:$W$523,O$14,FALSE)=0,NA(),VLOOKUP($B53,'Data summary'!$L$2:$W$523,O$14,FALSE))</f>
        <v>#N/A</v>
      </c>
      <c r="P53" s="197" t="e">
        <f>IF(VLOOKUP($B53,'Data summary'!$L$2:$W$523,P$14,FALSE)=0,NA(),VLOOKUP($B53,'Data summary'!$L$2:$W$523,P$14,FALSE))</f>
        <v>#N/A</v>
      </c>
      <c r="Q53" s="197" t="e">
        <f>IF(VLOOKUP($B53,'Data summary'!$L$2:$W$523,Q$14,FALSE)=0,NA(),VLOOKUP($B53,'Data summary'!$L$2:$W$523,Q$14,FALSE))</f>
        <v>#N/A</v>
      </c>
      <c r="R53" s="197" t="e">
        <f>IF(VLOOKUP($B53,'Data summary'!$L$2:$W$523,R$14,FALSE)=0,NA(),VLOOKUP($B53,'Data summary'!$L$2:$W$523,R$14,FALSE))</f>
        <v>#N/A</v>
      </c>
      <c r="S53" s="197" t="e">
        <f>IF(VLOOKUP($B53,'Data summary'!$L$2:$W$523,S$14,FALSE)=0,NA(),VLOOKUP($B53,'Data summary'!$L$2:$W$523,S$14,FALSE))</f>
        <v>#N/A</v>
      </c>
      <c r="T53" s="197" t="e">
        <f>IF(VLOOKUP($B53,'Data summary'!$L$2:$W$523,T$14,FALSE)=0,NA(),VLOOKUP($B53,'Data summary'!$L$2:$W$523,T$14,FALSE))</f>
        <v>#N/A</v>
      </c>
      <c r="U53" s="197" t="e">
        <f>IF(VLOOKUP($B53,'Data summary'!$L$2:$W$523,U$14,FALSE)=0,NA(),VLOOKUP($B53,'Data summary'!$L$2:$W$523,U$14,FALSE))</f>
        <v>#N/A</v>
      </c>
      <c r="V53" s="198" t="e">
        <f>IF(VLOOKUP($B53,'Data summary'!$L$2:$W$523,V$14,FALSE)=0,NA(),VLOOKUP($B53,'Data summary'!$L$2:$W$523,V$14,FALSE))</f>
        <v>#N/A</v>
      </c>
      <c r="W53" s="207" t="s">
        <v>159</v>
      </c>
    </row>
    <row r="54" spans="1:23" x14ac:dyDescent="0.25">
      <c r="A54" s="85"/>
      <c r="J54"/>
      <c r="L54" s="196" t="e">
        <f>IF(VLOOKUP($B54,'Data summary'!$L$2:$W$523,L$14,FALSE)=0,NA(),VLOOKUP($B54,'Data summary'!$L$2:$W$523,L$14,FALSE))</f>
        <v>#N/A</v>
      </c>
      <c r="M54" s="197" t="e">
        <f>IF(VLOOKUP($B54,'Data summary'!$L$2:$W$523,M$14,FALSE)=0,NA(),VLOOKUP($B54,'Data summary'!$L$2:$W$523,M$14,FALSE))</f>
        <v>#N/A</v>
      </c>
      <c r="N54" s="197" t="e">
        <f>IF(VLOOKUP($B54,'Data summary'!$L$2:$W$523,N$14,FALSE)=0,NA(),VLOOKUP($B54,'Data summary'!$L$2:$W$523,N$14,FALSE))</f>
        <v>#N/A</v>
      </c>
      <c r="O54" s="197" t="e">
        <f>IF(VLOOKUP($B54,'Data summary'!$L$2:$W$523,O$14,FALSE)=0,NA(),VLOOKUP($B54,'Data summary'!$L$2:$W$523,O$14,FALSE))</f>
        <v>#N/A</v>
      </c>
      <c r="P54" s="197" t="e">
        <f>IF(VLOOKUP($B54,'Data summary'!$L$2:$W$523,P$14,FALSE)=0,NA(),VLOOKUP($B54,'Data summary'!$L$2:$W$523,P$14,FALSE))</f>
        <v>#N/A</v>
      </c>
      <c r="Q54" s="197" t="e">
        <f>IF(VLOOKUP($B54,'Data summary'!$L$2:$W$523,Q$14,FALSE)=0,NA(),VLOOKUP($B54,'Data summary'!$L$2:$W$523,Q$14,FALSE))</f>
        <v>#N/A</v>
      </c>
      <c r="R54" s="197" t="e">
        <f>IF(VLOOKUP($B54,'Data summary'!$L$2:$W$523,R$14,FALSE)=0,NA(),VLOOKUP($B54,'Data summary'!$L$2:$W$523,R$14,FALSE))</f>
        <v>#N/A</v>
      </c>
      <c r="S54" s="197" t="e">
        <f>IF(VLOOKUP($B54,'Data summary'!$L$2:$W$523,S$14,FALSE)=0,NA(),VLOOKUP($B54,'Data summary'!$L$2:$W$523,S$14,FALSE))</f>
        <v>#N/A</v>
      </c>
      <c r="T54" s="197" t="e">
        <f>IF(VLOOKUP($B54,'Data summary'!$L$2:$W$523,T$14,FALSE)=0,NA(),VLOOKUP($B54,'Data summary'!$L$2:$W$523,T$14,FALSE))</f>
        <v>#N/A</v>
      </c>
      <c r="U54" s="197" t="e">
        <f>IF(VLOOKUP($B54,'Data summary'!$L$2:$W$523,U$14,FALSE)=0,NA(),VLOOKUP($B54,'Data summary'!$L$2:$W$523,U$14,FALSE))</f>
        <v>#N/A</v>
      </c>
      <c r="V54" s="198" t="e">
        <f>IF(VLOOKUP($B54,'Data summary'!$L$2:$W$523,V$14,FALSE)=0,NA(),VLOOKUP($B54,'Data summary'!$L$2:$W$523,V$14,FALSE))</f>
        <v>#N/A</v>
      </c>
      <c r="W54" s="207" t="s">
        <v>159</v>
      </c>
    </row>
    <row r="55" spans="1:23" x14ac:dyDescent="0.25">
      <c r="A55" s="85"/>
      <c r="J55"/>
      <c r="L55" s="196" t="e">
        <f>IF(VLOOKUP($B55,'Data summary'!$L$2:$W$523,L$14,FALSE)=0,NA(),VLOOKUP($B55,'Data summary'!$L$2:$W$523,L$14,FALSE))</f>
        <v>#N/A</v>
      </c>
      <c r="M55" s="197" t="e">
        <f>IF(VLOOKUP($B55,'Data summary'!$L$2:$W$523,M$14,FALSE)=0,NA(),VLOOKUP($B55,'Data summary'!$L$2:$W$523,M$14,FALSE))</f>
        <v>#N/A</v>
      </c>
      <c r="N55" s="197" t="e">
        <f>IF(VLOOKUP($B55,'Data summary'!$L$2:$W$523,N$14,FALSE)=0,NA(),VLOOKUP($B55,'Data summary'!$L$2:$W$523,N$14,FALSE))</f>
        <v>#N/A</v>
      </c>
      <c r="O55" s="197" t="e">
        <f>IF(VLOOKUP($B55,'Data summary'!$L$2:$W$523,O$14,FALSE)=0,NA(),VLOOKUP($B55,'Data summary'!$L$2:$W$523,O$14,FALSE))</f>
        <v>#N/A</v>
      </c>
      <c r="P55" s="197" t="e">
        <f>IF(VLOOKUP($B55,'Data summary'!$L$2:$W$523,P$14,FALSE)=0,NA(),VLOOKUP($B55,'Data summary'!$L$2:$W$523,P$14,FALSE))</f>
        <v>#N/A</v>
      </c>
      <c r="Q55" s="197" t="e">
        <f>IF(VLOOKUP($B55,'Data summary'!$L$2:$W$523,Q$14,FALSE)=0,NA(),VLOOKUP($B55,'Data summary'!$L$2:$W$523,Q$14,FALSE))</f>
        <v>#N/A</v>
      </c>
      <c r="R55" s="197" t="e">
        <f>IF(VLOOKUP($B55,'Data summary'!$L$2:$W$523,R$14,FALSE)=0,NA(),VLOOKUP($B55,'Data summary'!$L$2:$W$523,R$14,FALSE))</f>
        <v>#N/A</v>
      </c>
      <c r="S55" s="197" t="e">
        <f>IF(VLOOKUP($B55,'Data summary'!$L$2:$W$523,S$14,FALSE)=0,NA(),VLOOKUP($B55,'Data summary'!$L$2:$W$523,S$14,FALSE))</f>
        <v>#N/A</v>
      </c>
      <c r="T55" s="197" t="e">
        <f>IF(VLOOKUP($B55,'Data summary'!$L$2:$W$523,T$14,FALSE)=0,NA(),VLOOKUP($B55,'Data summary'!$L$2:$W$523,T$14,FALSE))</f>
        <v>#N/A</v>
      </c>
      <c r="U55" s="197" t="e">
        <f>IF(VLOOKUP($B55,'Data summary'!$L$2:$W$523,U$14,FALSE)=0,NA(),VLOOKUP($B55,'Data summary'!$L$2:$W$523,U$14,FALSE))</f>
        <v>#N/A</v>
      </c>
      <c r="V55" s="198" t="e">
        <f>IF(VLOOKUP($B55,'Data summary'!$L$2:$W$523,V$14,FALSE)=0,NA(),VLOOKUP($B55,'Data summary'!$L$2:$W$523,V$14,FALSE))</f>
        <v>#N/A</v>
      </c>
      <c r="W55" s="207" t="s">
        <v>159</v>
      </c>
    </row>
    <row r="56" spans="1:23" x14ac:dyDescent="0.25">
      <c r="A56" s="85"/>
      <c r="J56"/>
      <c r="L56" s="196" t="e">
        <f>IF(VLOOKUP($B56,'Data summary'!$L$2:$W$523,L$14,FALSE)=0,NA(),VLOOKUP($B56,'Data summary'!$L$2:$W$523,L$14,FALSE))</f>
        <v>#N/A</v>
      </c>
      <c r="M56" s="197" t="e">
        <f>IF(VLOOKUP($B56,'Data summary'!$L$2:$W$523,M$14,FALSE)=0,NA(),VLOOKUP($B56,'Data summary'!$L$2:$W$523,M$14,FALSE))</f>
        <v>#N/A</v>
      </c>
      <c r="N56" s="197" t="e">
        <f>IF(VLOOKUP($B56,'Data summary'!$L$2:$W$523,N$14,FALSE)=0,NA(),VLOOKUP($B56,'Data summary'!$L$2:$W$523,N$14,FALSE))</f>
        <v>#N/A</v>
      </c>
      <c r="O56" s="197" t="e">
        <f>IF(VLOOKUP($B56,'Data summary'!$L$2:$W$523,O$14,FALSE)=0,NA(),VLOOKUP($B56,'Data summary'!$L$2:$W$523,O$14,FALSE))</f>
        <v>#N/A</v>
      </c>
      <c r="P56" s="197" t="e">
        <f>IF(VLOOKUP($B56,'Data summary'!$L$2:$W$523,P$14,FALSE)=0,NA(),VLOOKUP($B56,'Data summary'!$L$2:$W$523,P$14,FALSE))</f>
        <v>#N/A</v>
      </c>
      <c r="Q56" s="197" t="e">
        <f>IF(VLOOKUP($B56,'Data summary'!$L$2:$W$523,Q$14,FALSE)=0,NA(),VLOOKUP($B56,'Data summary'!$L$2:$W$523,Q$14,FALSE))</f>
        <v>#N/A</v>
      </c>
      <c r="R56" s="197" t="e">
        <f>IF(VLOOKUP($B56,'Data summary'!$L$2:$W$523,R$14,FALSE)=0,NA(),VLOOKUP($B56,'Data summary'!$L$2:$W$523,R$14,FALSE))</f>
        <v>#N/A</v>
      </c>
      <c r="S56" s="197" t="e">
        <f>IF(VLOOKUP($B56,'Data summary'!$L$2:$W$523,S$14,FALSE)=0,NA(),VLOOKUP($B56,'Data summary'!$L$2:$W$523,S$14,FALSE))</f>
        <v>#N/A</v>
      </c>
      <c r="T56" s="197" t="e">
        <f>IF(VLOOKUP($B56,'Data summary'!$L$2:$W$523,T$14,FALSE)=0,NA(),VLOOKUP($B56,'Data summary'!$L$2:$W$523,T$14,FALSE))</f>
        <v>#N/A</v>
      </c>
      <c r="U56" s="197" t="e">
        <f>IF(VLOOKUP($B56,'Data summary'!$L$2:$W$523,U$14,FALSE)=0,NA(),VLOOKUP($B56,'Data summary'!$L$2:$W$523,U$14,FALSE))</f>
        <v>#N/A</v>
      </c>
      <c r="V56" s="198" t="e">
        <f>IF(VLOOKUP($B56,'Data summary'!$L$2:$W$523,V$14,FALSE)=0,NA(),VLOOKUP($B56,'Data summary'!$L$2:$W$523,V$14,FALSE))</f>
        <v>#N/A</v>
      </c>
      <c r="W56" s="207" t="s">
        <v>159</v>
      </c>
    </row>
    <row r="57" spans="1:23" x14ac:dyDescent="0.25">
      <c r="A57" s="85"/>
      <c r="J57"/>
      <c r="L57" s="196" t="e">
        <f>IF(VLOOKUP($B57,'Data summary'!$L$2:$W$523,L$14,FALSE)=0,NA(),VLOOKUP($B57,'Data summary'!$L$2:$W$523,L$14,FALSE))</f>
        <v>#N/A</v>
      </c>
      <c r="M57" s="197" t="e">
        <f>IF(VLOOKUP($B57,'Data summary'!$L$2:$W$523,M$14,FALSE)=0,NA(),VLOOKUP($B57,'Data summary'!$L$2:$W$523,M$14,FALSE))</f>
        <v>#N/A</v>
      </c>
      <c r="N57" s="197" t="e">
        <f>IF(VLOOKUP($B57,'Data summary'!$L$2:$W$523,N$14,FALSE)=0,NA(),VLOOKUP($B57,'Data summary'!$L$2:$W$523,N$14,FALSE))</f>
        <v>#N/A</v>
      </c>
      <c r="O57" s="197" t="e">
        <f>IF(VLOOKUP($B57,'Data summary'!$L$2:$W$523,O$14,FALSE)=0,NA(),VLOOKUP($B57,'Data summary'!$L$2:$W$523,O$14,FALSE))</f>
        <v>#N/A</v>
      </c>
      <c r="P57" s="197" t="e">
        <f>IF(VLOOKUP($B57,'Data summary'!$L$2:$W$523,P$14,FALSE)=0,NA(),VLOOKUP($B57,'Data summary'!$L$2:$W$523,P$14,FALSE))</f>
        <v>#N/A</v>
      </c>
      <c r="Q57" s="197" t="e">
        <f>IF(VLOOKUP($B57,'Data summary'!$L$2:$W$523,Q$14,FALSE)=0,NA(),VLOOKUP($B57,'Data summary'!$L$2:$W$523,Q$14,FALSE))</f>
        <v>#N/A</v>
      </c>
      <c r="R57" s="197" t="e">
        <f>IF(VLOOKUP($B57,'Data summary'!$L$2:$W$523,R$14,FALSE)=0,NA(),VLOOKUP($B57,'Data summary'!$L$2:$W$523,R$14,FALSE))</f>
        <v>#N/A</v>
      </c>
      <c r="S57" s="197" t="e">
        <f>IF(VLOOKUP($B57,'Data summary'!$L$2:$W$523,S$14,FALSE)=0,NA(),VLOOKUP($B57,'Data summary'!$L$2:$W$523,S$14,FALSE))</f>
        <v>#N/A</v>
      </c>
      <c r="T57" s="197" t="e">
        <f>IF(VLOOKUP($B57,'Data summary'!$L$2:$W$523,T$14,FALSE)=0,NA(),VLOOKUP($B57,'Data summary'!$L$2:$W$523,T$14,FALSE))</f>
        <v>#N/A</v>
      </c>
      <c r="U57" s="197" t="e">
        <f>IF(VLOOKUP($B57,'Data summary'!$L$2:$W$523,U$14,FALSE)=0,NA(),VLOOKUP($B57,'Data summary'!$L$2:$W$523,U$14,FALSE))</f>
        <v>#N/A</v>
      </c>
      <c r="V57" s="198" t="e">
        <f>IF(VLOOKUP($B57,'Data summary'!$L$2:$W$523,V$14,FALSE)=0,NA(),VLOOKUP($B57,'Data summary'!$L$2:$W$523,V$14,FALSE))</f>
        <v>#N/A</v>
      </c>
      <c r="W57" s="207" t="s">
        <v>159</v>
      </c>
    </row>
    <row r="58" spans="1:23" x14ac:dyDescent="0.25">
      <c r="A58" s="85"/>
      <c r="J58"/>
      <c r="L58" s="196" t="e">
        <f>IF(VLOOKUP($B58,'Data summary'!$L$2:$W$523,L$14,FALSE)=0,NA(),VLOOKUP($B58,'Data summary'!$L$2:$W$523,L$14,FALSE))</f>
        <v>#N/A</v>
      </c>
      <c r="M58" s="197" t="e">
        <f>IF(VLOOKUP($B58,'Data summary'!$L$2:$W$523,M$14,FALSE)=0,NA(),VLOOKUP($B58,'Data summary'!$L$2:$W$523,M$14,FALSE))</f>
        <v>#N/A</v>
      </c>
      <c r="N58" s="197" t="e">
        <f>IF(VLOOKUP($B58,'Data summary'!$L$2:$W$523,N$14,FALSE)=0,NA(),VLOOKUP($B58,'Data summary'!$L$2:$W$523,N$14,FALSE))</f>
        <v>#N/A</v>
      </c>
      <c r="O58" s="197" t="e">
        <f>IF(VLOOKUP($B58,'Data summary'!$L$2:$W$523,O$14,FALSE)=0,NA(),VLOOKUP($B58,'Data summary'!$L$2:$W$523,O$14,FALSE))</f>
        <v>#N/A</v>
      </c>
      <c r="P58" s="197" t="e">
        <f>IF(VLOOKUP($B58,'Data summary'!$L$2:$W$523,P$14,FALSE)=0,NA(),VLOOKUP($B58,'Data summary'!$L$2:$W$523,P$14,FALSE))</f>
        <v>#N/A</v>
      </c>
      <c r="Q58" s="197" t="e">
        <f>IF(VLOOKUP($B58,'Data summary'!$L$2:$W$523,Q$14,FALSE)=0,NA(),VLOOKUP($B58,'Data summary'!$L$2:$W$523,Q$14,FALSE))</f>
        <v>#N/A</v>
      </c>
      <c r="R58" s="197" t="e">
        <f>IF(VLOOKUP($B58,'Data summary'!$L$2:$W$523,R$14,FALSE)=0,NA(),VLOOKUP($B58,'Data summary'!$L$2:$W$523,R$14,FALSE))</f>
        <v>#N/A</v>
      </c>
      <c r="S58" s="197" t="e">
        <f>IF(VLOOKUP($B58,'Data summary'!$L$2:$W$523,S$14,FALSE)=0,NA(),VLOOKUP($B58,'Data summary'!$L$2:$W$523,S$14,FALSE))</f>
        <v>#N/A</v>
      </c>
      <c r="T58" s="197" t="e">
        <f>IF(VLOOKUP($B58,'Data summary'!$L$2:$W$523,T$14,FALSE)=0,NA(),VLOOKUP($B58,'Data summary'!$L$2:$W$523,T$14,FALSE))</f>
        <v>#N/A</v>
      </c>
      <c r="U58" s="197" t="e">
        <f>IF(VLOOKUP($B58,'Data summary'!$L$2:$W$523,U$14,FALSE)=0,NA(),VLOOKUP($B58,'Data summary'!$L$2:$W$523,U$14,FALSE))</f>
        <v>#N/A</v>
      </c>
      <c r="V58" s="198" t="e">
        <f>IF(VLOOKUP($B58,'Data summary'!$L$2:$W$523,V$14,FALSE)=0,NA(),VLOOKUP($B58,'Data summary'!$L$2:$W$523,V$14,FALSE))</f>
        <v>#N/A</v>
      </c>
      <c r="W58" s="207" t="s">
        <v>159</v>
      </c>
    </row>
    <row r="59" spans="1:23" x14ac:dyDescent="0.25">
      <c r="A59" s="85"/>
      <c r="J59"/>
      <c r="L59" s="196" t="e">
        <f>IF(VLOOKUP($B59,'Data summary'!$L$2:$W$523,L$14,FALSE)=0,NA(),VLOOKUP($B59,'Data summary'!$L$2:$W$523,L$14,FALSE))</f>
        <v>#N/A</v>
      </c>
      <c r="M59" s="197" t="e">
        <f>IF(VLOOKUP($B59,'Data summary'!$L$2:$W$523,M$14,FALSE)=0,NA(),VLOOKUP($B59,'Data summary'!$L$2:$W$523,M$14,FALSE))</f>
        <v>#N/A</v>
      </c>
      <c r="N59" s="197" t="e">
        <f>IF(VLOOKUP($B59,'Data summary'!$L$2:$W$523,N$14,FALSE)=0,NA(),VLOOKUP($B59,'Data summary'!$L$2:$W$523,N$14,FALSE))</f>
        <v>#N/A</v>
      </c>
      <c r="O59" s="197" t="e">
        <f>IF(VLOOKUP($B59,'Data summary'!$L$2:$W$523,O$14,FALSE)=0,NA(),VLOOKUP($B59,'Data summary'!$L$2:$W$523,O$14,FALSE))</f>
        <v>#N/A</v>
      </c>
      <c r="P59" s="197" t="e">
        <f>IF(VLOOKUP($B59,'Data summary'!$L$2:$W$523,P$14,FALSE)=0,NA(),VLOOKUP($B59,'Data summary'!$L$2:$W$523,P$14,FALSE))</f>
        <v>#N/A</v>
      </c>
      <c r="Q59" s="197" t="e">
        <f>IF(VLOOKUP($B59,'Data summary'!$L$2:$W$523,Q$14,FALSE)=0,NA(),VLOOKUP($B59,'Data summary'!$L$2:$W$523,Q$14,FALSE))</f>
        <v>#N/A</v>
      </c>
      <c r="R59" s="197" t="e">
        <f>IF(VLOOKUP($B59,'Data summary'!$L$2:$W$523,R$14,FALSE)=0,NA(),VLOOKUP($B59,'Data summary'!$L$2:$W$523,R$14,FALSE))</f>
        <v>#N/A</v>
      </c>
      <c r="S59" s="197" t="e">
        <f>IF(VLOOKUP($B59,'Data summary'!$L$2:$W$523,S$14,FALSE)=0,NA(),VLOOKUP($B59,'Data summary'!$L$2:$W$523,S$14,FALSE))</f>
        <v>#N/A</v>
      </c>
      <c r="T59" s="197" t="e">
        <f>IF(VLOOKUP($B59,'Data summary'!$L$2:$W$523,T$14,FALSE)=0,NA(),VLOOKUP($B59,'Data summary'!$L$2:$W$523,T$14,FALSE))</f>
        <v>#N/A</v>
      </c>
      <c r="U59" s="197" t="e">
        <f>IF(VLOOKUP($B59,'Data summary'!$L$2:$W$523,U$14,FALSE)=0,NA(),VLOOKUP($B59,'Data summary'!$L$2:$W$523,U$14,FALSE))</f>
        <v>#N/A</v>
      </c>
      <c r="V59" s="198" t="e">
        <f>IF(VLOOKUP($B59,'Data summary'!$L$2:$W$523,V$14,FALSE)=0,NA(),VLOOKUP($B59,'Data summary'!$L$2:$W$523,V$14,FALSE))</f>
        <v>#N/A</v>
      </c>
      <c r="W59" s="207" t="s">
        <v>159</v>
      </c>
    </row>
    <row r="60" spans="1:23" x14ac:dyDescent="0.25">
      <c r="A60" s="85"/>
      <c r="J60"/>
      <c r="L60" s="196" t="e">
        <f>IF(VLOOKUP($B60,'Data summary'!$L$2:$W$523,L$14,FALSE)=0,NA(),VLOOKUP($B60,'Data summary'!$L$2:$W$523,L$14,FALSE))</f>
        <v>#N/A</v>
      </c>
      <c r="M60" s="197" t="e">
        <f>IF(VLOOKUP($B60,'Data summary'!$L$2:$W$523,M$14,FALSE)=0,NA(),VLOOKUP($B60,'Data summary'!$L$2:$W$523,M$14,FALSE))</f>
        <v>#N/A</v>
      </c>
      <c r="N60" s="197" t="e">
        <f>IF(VLOOKUP($B60,'Data summary'!$L$2:$W$523,N$14,FALSE)=0,NA(),VLOOKUP($B60,'Data summary'!$L$2:$W$523,N$14,FALSE))</f>
        <v>#N/A</v>
      </c>
      <c r="O60" s="197" t="e">
        <f>IF(VLOOKUP($B60,'Data summary'!$L$2:$W$523,O$14,FALSE)=0,NA(),VLOOKUP($B60,'Data summary'!$L$2:$W$523,O$14,FALSE))</f>
        <v>#N/A</v>
      </c>
      <c r="P60" s="197" t="e">
        <f>IF(VLOOKUP($B60,'Data summary'!$L$2:$W$523,P$14,FALSE)=0,NA(),VLOOKUP($B60,'Data summary'!$L$2:$W$523,P$14,FALSE))</f>
        <v>#N/A</v>
      </c>
      <c r="Q60" s="197" t="e">
        <f>IF(VLOOKUP($B60,'Data summary'!$L$2:$W$523,Q$14,FALSE)=0,NA(),VLOOKUP($B60,'Data summary'!$L$2:$W$523,Q$14,FALSE))</f>
        <v>#N/A</v>
      </c>
      <c r="R60" s="197" t="e">
        <f>IF(VLOOKUP($B60,'Data summary'!$L$2:$W$523,R$14,FALSE)=0,NA(),VLOOKUP($B60,'Data summary'!$L$2:$W$523,R$14,FALSE))</f>
        <v>#N/A</v>
      </c>
      <c r="S60" s="197" t="e">
        <f>IF(VLOOKUP($B60,'Data summary'!$L$2:$W$523,S$14,FALSE)=0,NA(),VLOOKUP($B60,'Data summary'!$L$2:$W$523,S$14,FALSE))</f>
        <v>#N/A</v>
      </c>
      <c r="T60" s="197" t="e">
        <f>IF(VLOOKUP($B60,'Data summary'!$L$2:$W$523,T$14,FALSE)=0,NA(),VLOOKUP($B60,'Data summary'!$L$2:$W$523,T$14,FALSE))</f>
        <v>#N/A</v>
      </c>
      <c r="U60" s="197" t="e">
        <f>IF(VLOOKUP($B60,'Data summary'!$L$2:$W$523,U$14,FALSE)=0,NA(),VLOOKUP($B60,'Data summary'!$L$2:$W$523,U$14,FALSE))</f>
        <v>#N/A</v>
      </c>
      <c r="V60" s="198" t="e">
        <f>IF(VLOOKUP($B60,'Data summary'!$L$2:$W$523,V$14,FALSE)=0,NA(),VLOOKUP($B60,'Data summary'!$L$2:$W$523,V$14,FALSE))</f>
        <v>#N/A</v>
      </c>
      <c r="W60" s="207" t="s">
        <v>159</v>
      </c>
    </row>
    <row r="61" spans="1:23" x14ac:dyDescent="0.25">
      <c r="A61" s="85"/>
      <c r="J61"/>
      <c r="L61" s="196" t="e">
        <f>IF(VLOOKUP($B61,'Data summary'!$L$2:$W$523,L$14,FALSE)=0,NA(),VLOOKUP($B61,'Data summary'!$L$2:$W$523,L$14,FALSE))</f>
        <v>#N/A</v>
      </c>
      <c r="M61" s="197" t="e">
        <f>IF(VLOOKUP($B61,'Data summary'!$L$2:$W$523,M$14,FALSE)=0,NA(),VLOOKUP($B61,'Data summary'!$L$2:$W$523,M$14,FALSE))</f>
        <v>#N/A</v>
      </c>
      <c r="N61" s="197" t="e">
        <f>IF(VLOOKUP($B61,'Data summary'!$L$2:$W$523,N$14,FALSE)=0,NA(),VLOOKUP($B61,'Data summary'!$L$2:$W$523,N$14,FALSE))</f>
        <v>#N/A</v>
      </c>
      <c r="O61" s="197" t="e">
        <f>IF(VLOOKUP($B61,'Data summary'!$L$2:$W$523,O$14,FALSE)=0,NA(),VLOOKUP($B61,'Data summary'!$L$2:$W$523,O$14,FALSE))</f>
        <v>#N/A</v>
      </c>
      <c r="P61" s="197" t="e">
        <f>IF(VLOOKUP($B61,'Data summary'!$L$2:$W$523,P$14,FALSE)=0,NA(),VLOOKUP($B61,'Data summary'!$L$2:$W$523,P$14,FALSE))</f>
        <v>#N/A</v>
      </c>
      <c r="Q61" s="197" t="e">
        <f>IF(VLOOKUP($B61,'Data summary'!$L$2:$W$523,Q$14,FALSE)=0,NA(),VLOOKUP($B61,'Data summary'!$L$2:$W$523,Q$14,FALSE))</f>
        <v>#N/A</v>
      </c>
      <c r="R61" s="197" t="e">
        <f>IF(VLOOKUP($B61,'Data summary'!$L$2:$W$523,R$14,FALSE)=0,NA(),VLOOKUP($B61,'Data summary'!$L$2:$W$523,R$14,FALSE))</f>
        <v>#N/A</v>
      </c>
      <c r="S61" s="197" t="e">
        <f>IF(VLOOKUP($B61,'Data summary'!$L$2:$W$523,S$14,FALSE)=0,NA(),VLOOKUP($B61,'Data summary'!$L$2:$W$523,S$14,FALSE))</f>
        <v>#N/A</v>
      </c>
      <c r="T61" s="197" t="e">
        <f>IF(VLOOKUP($B61,'Data summary'!$L$2:$W$523,T$14,FALSE)=0,NA(),VLOOKUP($B61,'Data summary'!$L$2:$W$523,T$14,FALSE))</f>
        <v>#N/A</v>
      </c>
      <c r="U61" s="197" t="e">
        <f>IF(VLOOKUP($B61,'Data summary'!$L$2:$W$523,U$14,FALSE)=0,NA(),VLOOKUP($B61,'Data summary'!$L$2:$W$523,U$14,FALSE))</f>
        <v>#N/A</v>
      </c>
      <c r="V61" s="198" t="e">
        <f>IF(VLOOKUP($B61,'Data summary'!$L$2:$W$523,V$14,FALSE)=0,NA(),VLOOKUP($B61,'Data summary'!$L$2:$W$523,V$14,FALSE))</f>
        <v>#N/A</v>
      </c>
      <c r="W61" s="207" t="s">
        <v>159</v>
      </c>
    </row>
    <row r="62" spans="1:23" x14ac:dyDescent="0.25">
      <c r="A62" s="85"/>
      <c r="J62"/>
      <c r="L62" s="196" t="e">
        <f>IF(VLOOKUP($B62,'Data summary'!$L$2:$W$523,L$14,FALSE)=0,NA(),VLOOKUP($B62,'Data summary'!$L$2:$W$523,L$14,FALSE))</f>
        <v>#N/A</v>
      </c>
      <c r="M62" s="197" t="e">
        <f>IF(VLOOKUP($B62,'Data summary'!$L$2:$W$523,M$14,FALSE)=0,NA(),VLOOKUP($B62,'Data summary'!$L$2:$W$523,M$14,FALSE))</f>
        <v>#N/A</v>
      </c>
      <c r="N62" s="197" t="e">
        <f>IF(VLOOKUP($B62,'Data summary'!$L$2:$W$523,N$14,FALSE)=0,NA(),VLOOKUP($B62,'Data summary'!$L$2:$W$523,N$14,FALSE))</f>
        <v>#N/A</v>
      </c>
      <c r="O62" s="197" t="e">
        <f>IF(VLOOKUP($B62,'Data summary'!$L$2:$W$523,O$14,FALSE)=0,NA(),VLOOKUP($B62,'Data summary'!$L$2:$W$523,O$14,FALSE))</f>
        <v>#N/A</v>
      </c>
      <c r="P62" s="197" t="e">
        <f>IF(VLOOKUP($B62,'Data summary'!$L$2:$W$523,P$14,FALSE)=0,NA(),VLOOKUP($B62,'Data summary'!$L$2:$W$523,P$14,FALSE))</f>
        <v>#N/A</v>
      </c>
      <c r="Q62" s="197" t="e">
        <f>IF(VLOOKUP($B62,'Data summary'!$L$2:$W$523,Q$14,FALSE)=0,NA(),VLOOKUP($B62,'Data summary'!$L$2:$W$523,Q$14,FALSE))</f>
        <v>#N/A</v>
      </c>
      <c r="R62" s="197" t="e">
        <f>IF(VLOOKUP($B62,'Data summary'!$L$2:$W$523,R$14,FALSE)=0,NA(),VLOOKUP($B62,'Data summary'!$L$2:$W$523,R$14,FALSE))</f>
        <v>#N/A</v>
      </c>
      <c r="S62" s="197" t="e">
        <f>IF(VLOOKUP($B62,'Data summary'!$L$2:$W$523,S$14,FALSE)=0,NA(),VLOOKUP($B62,'Data summary'!$L$2:$W$523,S$14,FALSE))</f>
        <v>#N/A</v>
      </c>
      <c r="T62" s="197" t="e">
        <f>IF(VLOOKUP($B62,'Data summary'!$L$2:$W$523,T$14,FALSE)=0,NA(),VLOOKUP($B62,'Data summary'!$L$2:$W$523,T$14,FALSE))</f>
        <v>#N/A</v>
      </c>
      <c r="U62" s="197" t="e">
        <f>IF(VLOOKUP($B62,'Data summary'!$L$2:$W$523,U$14,FALSE)=0,NA(),VLOOKUP($B62,'Data summary'!$L$2:$W$523,U$14,FALSE))</f>
        <v>#N/A</v>
      </c>
      <c r="V62" s="198" t="e">
        <f>IF(VLOOKUP($B62,'Data summary'!$L$2:$W$523,V$14,FALSE)=0,NA(),VLOOKUP($B62,'Data summary'!$L$2:$W$523,V$14,FALSE))</f>
        <v>#N/A</v>
      </c>
      <c r="W62" s="207" t="s">
        <v>159</v>
      </c>
    </row>
    <row r="63" spans="1:23" x14ac:dyDescent="0.25">
      <c r="A63" s="85"/>
      <c r="J63"/>
      <c r="L63" s="196" t="e">
        <f>IF(VLOOKUP($B63,'Data summary'!$L$2:$W$523,L$14,FALSE)=0,NA(),VLOOKUP($B63,'Data summary'!$L$2:$W$523,L$14,FALSE))</f>
        <v>#N/A</v>
      </c>
      <c r="M63" s="197" t="e">
        <f>IF(VLOOKUP($B63,'Data summary'!$L$2:$W$523,M$14,FALSE)=0,NA(),VLOOKUP($B63,'Data summary'!$L$2:$W$523,M$14,FALSE))</f>
        <v>#N/A</v>
      </c>
      <c r="N63" s="197" t="e">
        <f>IF(VLOOKUP($B63,'Data summary'!$L$2:$W$523,N$14,FALSE)=0,NA(),VLOOKUP($B63,'Data summary'!$L$2:$W$523,N$14,FALSE))</f>
        <v>#N/A</v>
      </c>
      <c r="O63" s="197" t="e">
        <f>IF(VLOOKUP($B63,'Data summary'!$L$2:$W$523,O$14,FALSE)=0,NA(),VLOOKUP($B63,'Data summary'!$L$2:$W$523,O$14,FALSE))</f>
        <v>#N/A</v>
      </c>
      <c r="P63" s="197" t="e">
        <f>IF(VLOOKUP($B63,'Data summary'!$L$2:$W$523,P$14,FALSE)=0,NA(),VLOOKUP($B63,'Data summary'!$L$2:$W$523,P$14,FALSE))</f>
        <v>#N/A</v>
      </c>
      <c r="Q63" s="197" t="e">
        <f>IF(VLOOKUP($B63,'Data summary'!$L$2:$W$523,Q$14,FALSE)=0,NA(),VLOOKUP($B63,'Data summary'!$L$2:$W$523,Q$14,FALSE))</f>
        <v>#N/A</v>
      </c>
      <c r="R63" s="197" t="e">
        <f>IF(VLOOKUP($B63,'Data summary'!$L$2:$W$523,R$14,FALSE)=0,NA(),VLOOKUP($B63,'Data summary'!$L$2:$W$523,R$14,FALSE))</f>
        <v>#N/A</v>
      </c>
      <c r="S63" s="197" t="e">
        <f>IF(VLOOKUP($B63,'Data summary'!$L$2:$W$523,S$14,FALSE)=0,NA(),VLOOKUP($B63,'Data summary'!$L$2:$W$523,S$14,FALSE))</f>
        <v>#N/A</v>
      </c>
      <c r="T63" s="197" t="e">
        <f>IF(VLOOKUP($B63,'Data summary'!$L$2:$W$523,T$14,FALSE)=0,NA(),VLOOKUP($B63,'Data summary'!$L$2:$W$523,T$14,FALSE))</f>
        <v>#N/A</v>
      </c>
      <c r="U63" s="197" t="e">
        <f>IF(VLOOKUP($B63,'Data summary'!$L$2:$W$523,U$14,FALSE)=0,NA(),VLOOKUP($B63,'Data summary'!$L$2:$W$523,U$14,FALSE))</f>
        <v>#N/A</v>
      </c>
      <c r="V63" s="198" t="e">
        <f>IF(VLOOKUP($B63,'Data summary'!$L$2:$W$523,V$14,FALSE)=0,NA(),VLOOKUP($B63,'Data summary'!$L$2:$W$523,V$14,FALSE))</f>
        <v>#N/A</v>
      </c>
      <c r="W63" s="207" t="s">
        <v>159</v>
      </c>
    </row>
    <row r="64" spans="1:23" x14ac:dyDescent="0.25">
      <c r="A64" s="85"/>
      <c r="J64"/>
      <c r="L64" s="196" t="e">
        <f>IF(VLOOKUP($B64,'Data summary'!$L$2:$W$523,L$14,FALSE)=0,NA(),VLOOKUP($B64,'Data summary'!$L$2:$W$523,L$14,FALSE))</f>
        <v>#N/A</v>
      </c>
      <c r="M64" s="197" t="e">
        <f>IF(VLOOKUP($B64,'Data summary'!$L$2:$W$523,M$14,FALSE)=0,NA(),VLOOKUP($B64,'Data summary'!$L$2:$W$523,M$14,FALSE))</f>
        <v>#N/A</v>
      </c>
      <c r="N64" s="197" t="e">
        <f>IF(VLOOKUP($B64,'Data summary'!$L$2:$W$523,N$14,FALSE)=0,NA(),VLOOKUP($B64,'Data summary'!$L$2:$W$523,N$14,FALSE))</f>
        <v>#N/A</v>
      </c>
      <c r="O64" s="197" t="e">
        <f>IF(VLOOKUP($B64,'Data summary'!$L$2:$W$523,O$14,FALSE)=0,NA(),VLOOKUP($B64,'Data summary'!$L$2:$W$523,O$14,FALSE))</f>
        <v>#N/A</v>
      </c>
      <c r="P64" s="197" t="e">
        <f>IF(VLOOKUP($B64,'Data summary'!$L$2:$W$523,P$14,FALSE)=0,NA(),VLOOKUP($B64,'Data summary'!$L$2:$W$523,P$14,FALSE))</f>
        <v>#N/A</v>
      </c>
      <c r="Q64" s="197" t="e">
        <f>IF(VLOOKUP($B64,'Data summary'!$L$2:$W$523,Q$14,FALSE)=0,NA(),VLOOKUP($B64,'Data summary'!$L$2:$W$523,Q$14,FALSE))</f>
        <v>#N/A</v>
      </c>
      <c r="R64" s="197" t="e">
        <f>IF(VLOOKUP($B64,'Data summary'!$L$2:$W$523,R$14,FALSE)=0,NA(),VLOOKUP($B64,'Data summary'!$L$2:$W$523,R$14,FALSE))</f>
        <v>#N/A</v>
      </c>
      <c r="S64" s="197" t="e">
        <f>IF(VLOOKUP($B64,'Data summary'!$L$2:$W$523,S$14,FALSE)=0,NA(),VLOOKUP($B64,'Data summary'!$L$2:$W$523,S$14,FALSE))</f>
        <v>#N/A</v>
      </c>
      <c r="T64" s="197" t="e">
        <f>IF(VLOOKUP($B64,'Data summary'!$L$2:$W$523,T$14,FALSE)=0,NA(),VLOOKUP($B64,'Data summary'!$L$2:$W$523,T$14,FALSE))</f>
        <v>#N/A</v>
      </c>
      <c r="U64" s="197" t="e">
        <f>IF(VLOOKUP($B64,'Data summary'!$L$2:$W$523,U$14,FALSE)=0,NA(),VLOOKUP($B64,'Data summary'!$L$2:$W$523,U$14,FALSE))</f>
        <v>#N/A</v>
      </c>
      <c r="V64" s="198" t="e">
        <f>IF(VLOOKUP($B64,'Data summary'!$L$2:$W$523,V$14,FALSE)=0,NA(),VLOOKUP($B64,'Data summary'!$L$2:$W$523,V$14,FALSE))</f>
        <v>#N/A</v>
      </c>
      <c r="W64" s="207" t="s">
        <v>159</v>
      </c>
    </row>
    <row r="65" spans="1:23" x14ac:dyDescent="0.25">
      <c r="A65" s="85"/>
      <c r="J65"/>
      <c r="L65" s="196" t="e">
        <f>IF(VLOOKUP($B65,'Data summary'!$L$2:$W$523,L$14,FALSE)=0,NA(),VLOOKUP($B65,'Data summary'!$L$2:$W$523,L$14,FALSE))</f>
        <v>#N/A</v>
      </c>
      <c r="M65" s="197" t="e">
        <f>IF(VLOOKUP($B65,'Data summary'!$L$2:$W$523,M$14,FALSE)=0,NA(),VLOOKUP($B65,'Data summary'!$L$2:$W$523,M$14,FALSE))</f>
        <v>#N/A</v>
      </c>
      <c r="N65" s="197" t="e">
        <f>IF(VLOOKUP($B65,'Data summary'!$L$2:$W$523,N$14,FALSE)=0,NA(),VLOOKUP($B65,'Data summary'!$L$2:$W$523,N$14,FALSE))</f>
        <v>#N/A</v>
      </c>
      <c r="O65" s="197" t="e">
        <f>IF(VLOOKUP($B65,'Data summary'!$L$2:$W$523,O$14,FALSE)=0,NA(),VLOOKUP($B65,'Data summary'!$L$2:$W$523,O$14,FALSE))</f>
        <v>#N/A</v>
      </c>
      <c r="P65" s="197" t="e">
        <f>IF(VLOOKUP($B65,'Data summary'!$L$2:$W$523,P$14,FALSE)=0,NA(),VLOOKUP($B65,'Data summary'!$L$2:$W$523,P$14,FALSE))</f>
        <v>#N/A</v>
      </c>
      <c r="Q65" s="197" t="e">
        <f>IF(VLOOKUP($B65,'Data summary'!$L$2:$W$523,Q$14,FALSE)=0,NA(),VLOOKUP($B65,'Data summary'!$L$2:$W$523,Q$14,FALSE))</f>
        <v>#N/A</v>
      </c>
      <c r="R65" s="197" t="e">
        <f>IF(VLOOKUP($B65,'Data summary'!$L$2:$W$523,R$14,FALSE)=0,NA(),VLOOKUP($B65,'Data summary'!$L$2:$W$523,R$14,FALSE))</f>
        <v>#N/A</v>
      </c>
      <c r="S65" s="197" t="e">
        <f>IF(VLOOKUP($B65,'Data summary'!$L$2:$W$523,S$14,FALSE)=0,NA(),VLOOKUP($B65,'Data summary'!$L$2:$W$523,S$14,FALSE))</f>
        <v>#N/A</v>
      </c>
      <c r="T65" s="197" t="e">
        <f>IF(VLOOKUP($B65,'Data summary'!$L$2:$W$523,T$14,FALSE)=0,NA(),VLOOKUP($B65,'Data summary'!$L$2:$W$523,T$14,FALSE))</f>
        <v>#N/A</v>
      </c>
      <c r="U65" s="197" t="e">
        <f>IF(VLOOKUP($B65,'Data summary'!$L$2:$W$523,U$14,FALSE)=0,NA(),VLOOKUP($B65,'Data summary'!$L$2:$W$523,U$14,FALSE))</f>
        <v>#N/A</v>
      </c>
      <c r="V65" s="198" t="e">
        <f>IF(VLOOKUP($B65,'Data summary'!$L$2:$W$523,V$14,FALSE)=0,NA(),VLOOKUP($B65,'Data summary'!$L$2:$W$523,V$14,FALSE))</f>
        <v>#N/A</v>
      </c>
      <c r="W65" s="207" t="s">
        <v>159</v>
      </c>
    </row>
    <row r="66" spans="1:23" x14ac:dyDescent="0.25">
      <c r="A66" s="85"/>
      <c r="J66"/>
      <c r="L66" s="196" t="e">
        <f>IF(VLOOKUP($B66,'Data summary'!$L$2:$W$523,L$14,FALSE)=0,NA(),VLOOKUP($B66,'Data summary'!$L$2:$W$523,L$14,FALSE))</f>
        <v>#N/A</v>
      </c>
      <c r="M66" s="197" t="e">
        <f>IF(VLOOKUP($B66,'Data summary'!$L$2:$W$523,M$14,FALSE)=0,NA(),VLOOKUP($B66,'Data summary'!$L$2:$W$523,M$14,FALSE))</f>
        <v>#N/A</v>
      </c>
      <c r="N66" s="197" t="e">
        <f>IF(VLOOKUP($B66,'Data summary'!$L$2:$W$523,N$14,FALSE)=0,NA(),VLOOKUP($B66,'Data summary'!$L$2:$W$523,N$14,FALSE))</f>
        <v>#N/A</v>
      </c>
      <c r="O66" s="197" t="e">
        <f>IF(VLOOKUP($B66,'Data summary'!$L$2:$W$523,O$14,FALSE)=0,NA(),VLOOKUP($B66,'Data summary'!$L$2:$W$523,O$14,FALSE))</f>
        <v>#N/A</v>
      </c>
      <c r="P66" s="197" t="e">
        <f>IF(VLOOKUP($B66,'Data summary'!$L$2:$W$523,P$14,FALSE)=0,NA(),VLOOKUP($B66,'Data summary'!$L$2:$W$523,P$14,FALSE))</f>
        <v>#N/A</v>
      </c>
      <c r="Q66" s="197" t="e">
        <f>IF(VLOOKUP($B66,'Data summary'!$L$2:$W$523,Q$14,FALSE)=0,NA(),VLOOKUP($B66,'Data summary'!$L$2:$W$523,Q$14,FALSE))</f>
        <v>#N/A</v>
      </c>
      <c r="R66" s="197" t="e">
        <f>IF(VLOOKUP($B66,'Data summary'!$L$2:$W$523,R$14,FALSE)=0,NA(),VLOOKUP($B66,'Data summary'!$L$2:$W$523,R$14,FALSE))</f>
        <v>#N/A</v>
      </c>
      <c r="S66" s="197" t="e">
        <f>IF(VLOOKUP($B66,'Data summary'!$L$2:$W$523,S$14,FALSE)=0,NA(),VLOOKUP($B66,'Data summary'!$L$2:$W$523,S$14,FALSE))</f>
        <v>#N/A</v>
      </c>
      <c r="T66" s="197" t="e">
        <f>IF(VLOOKUP($B66,'Data summary'!$L$2:$W$523,T$14,FALSE)=0,NA(),VLOOKUP($B66,'Data summary'!$L$2:$W$523,T$14,FALSE))</f>
        <v>#N/A</v>
      </c>
      <c r="U66" s="197" t="e">
        <f>IF(VLOOKUP($B66,'Data summary'!$L$2:$W$523,U$14,FALSE)=0,NA(),VLOOKUP($B66,'Data summary'!$L$2:$W$523,U$14,FALSE))</f>
        <v>#N/A</v>
      </c>
      <c r="V66" s="198" t="e">
        <f>IF(VLOOKUP($B66,'Data summary'!$L$2:$W$523,V$14,FALSE)=0,NA(),VLOOKUP($B66,'Data summary'!$L$2:$W$523,V$14,FALSE))</f>
        <v>#N/A</v>
      </c>
      <c r="W66" s="207" t="s">
        <v>159</v>
      </c>
    </row>
    <row r="67" spans="1:23" x14ac:dyDescent="0.25">
      <c r="A67" s="85"/>
      <c r="J67"/>
      <c r="L67" s="196" t="e">
        <f>IF(VLOOKUP($B67,'Data summary'!$L$2:$W$523,L$14,FALSE)=0,NA(),VLOOKUP($B67,'Data summary'!$L$2:$W$523,L$14,FALSE))</f>
        <v>#N/A</v>
      </c>
      <c r="M67" s="197" t="e">
        <f>IF(VLOOKUP($B67,'Data summary'!$L$2:$W$523,M$14,FALSE)=0,NA(),VLOOKUP($B67,'Data summary'!$L$2:$W$523,M$14,FALSE))</f>
        <v>#N/A</v>
      </c>
      <c r="N67" s="197" t="e">
        <f>IF(VLOOKUP($B67,'Data summary'!$L$2:$W$523,N$14,FALSE)=0,NA(),VLOOKUP($B67,'Data summary'!$L$2:$W$523,N$14,FALSE))</f>
        <v>#N/A</v>
      </c>
      <c r="O67" s="197" t="e">
        <f>IF(VLOOKUP($B67,'Data summary'!$L$2:$W$523,O$14,FALSE)=0,NA(),VLOOKUP($B67,'Data summary'!$L$2:$W$523,O$14,FALSE))</f>
        <v>#N/A</v>
      </c>
      <c r="P67" s="197" t="e">
        <f>IF(VLOOKUP($B67,'Data summary'!$L$2:$W$523,P$14,FALSE)=0,NA(),VLOOKUP($B67,'Data summary'!$L$2:$W$523,P$14,FALSE))</f>
        <v>#N/A</v>
      </c>
      <c r="Q67" s="197" t="e">
        <f>IF(VLOOKUP($B67,'Data summary'!$L$2:$W$523,Q$14,FALSE)=0,NA(),VLOOKUP($B67,'Data summary'!$L$2:$W$523,Q$14,FALSE))</f>
        <v>#N/A</v>
      </c>
      <c r="R67" s="197" t="e">
        <f>IF(VLOOKUP($B67,'Data summary'!$L$2:$W$523,R$14,FALSE)=0,NA(),VLOOKUP($B67,'Data summary'!$L$2:$W$523,R$14,FALSE))</f>
        <v>#N/A</v>
      </c>
      <c r="S67" s="197" t="e">
        <f>IF(VLOOKUP($B67,'Data summary'!$L$2:$W$523,S$14,FALSE)=0,NA(),VLOOKUP($B67,'Data summary'!$L$2:$W$523,S$14,FALSE))</f>
        <v>#N/A</v>
      </c>
      <c r="T67" s="197" t="e">
        <f>IF(VLOOKUP($B67,'Data summary'!$L$2:$W$523,T$14,FALSE)=0,NA(),VLOOKUP($B67,'Data summary'!$L$2:$W$523,T$14,FALSE))</f>
        <v>#N/A</v>
      </c>
      <c r="U67" s="197" t="e">
        <f>IF(VLOOKUP($B67,'Data summary'!$L$2:$W$523,U$14,FALSE)=0,NA(),VLOOKUP($B67,'Data summary'!$L$2:$W$523,U$14,FALSE))</f>
        <v>#N/A</v>
      </c>
      <c r="V67" s="198" t="e">
        <f>IF(VLOOKUP($B67,'Data summary'!$L$2:$W$523,V$14,FALSE)=0,NA(),VLOOKUP($B67,'Data summary'!$L$2:$W$523,V$14,FALSE))</f>
        <v>#N/A</v>
      </c>
      <c r="W67" s="207" t="s">
        <v>159</v>
      </c>
    </row>
    <row r="68" spans="1:23" x14ac:dyDescent="0.25">
      <c r="A68" s="85"/>
      <c r="J68"/>
      <c r="L68" s="196" t="e">
        <f>IF(VLOOKUP($B68,'Data summary'!$L$2:$W$523,L$14,FALSE)=0,NA(),VLOOKUP($B68,'Data summary'!$L$2:$W$523,L$14,FALSE))</f>
        <v>#N/A</v>
      </c>
      <c r="M68" s="197" t="e">
        <f>IF(VLOOKUP($B68,'Data summary'!$L$2:$W$523,M$14,FALSE)=0,NA(),VLOOKUP($B68,'Data summary'!$L$2:$W$523,M$14,FALSE))</f>
        <v>#N/A</v>
      </c>
      <c r="N68" s="197" t="e">
        <f>IF(VLOOKUP($B68,'Data summary'!$L$2:$W$523,N$14,FALSE)=0,NA(),VLOOKUP($B68,'Data summary'!$L$2:$W$523,N$14,FALSE))</f>
        <v>#N/A</v>
      </c>
      <c r="O68" s="197" t="e">
        <f>IF(VLOOKUP($B68,'Data summary'!$L$2:$W$523,O$14,FALSE)=0,NA(),VLOOKUP($B68,'Data summary'!$L$2:$W$523,O$14,FALSE))</f>
        <v>#N/A</v>
      </c>
      <c r="P68" s="197" t="e">
        <f>IF(VLOOKUP($B68,'Data summary'!$L$2:$W$523,P$14,FALSE)=0,NA(),VLOOKUP($B68,'Data summary'!$L$2:$W$523,P$14,FALSE))</f>
        <v>#N/A</v>
      </c>
      <c r="Q68" s="197" t="e">
        <f>IF(VLOOKUP($B68,'Data summary'!$L$2:$W$523,Q$14,FALSE)=0,NA(),VLOOKUP($B68,'Data summary'!$L$2:$W$523,Q$14,FALSE))</f>
        <v>#N/A</v>
      </c>
      <c r="R68" s="197" t="e">
        <f>IF(VLOOKUP($B68,'Data summary'!$L$2:$W$523,R$14,FALSE)=0,NA(),VLOOKUP($B68,'Data summary'!$L$2:$W$523,R$14,FALSE))</f>
        <v>#N/A</v>
      </c>
      <c r="S68" s="197" t="e">
        <f>IF(VLOOKUP($B68,'Data summary'!$L$2:$W$523,S$14,FALSE)=0,NA(),VLOOKUP($B68,'Data summary'!$L$2:$W$523,S$14,FALSE))</f>
        <v>#N/A</v>
      </c>
      <c r="T68" s="197" t="e">
        <f>IF(VLOOKUP($B68,'Data summary'!$L$2:$W$523,T$14,FALSE)=0,NA(),VLOOKUP($B68,'Data summary'!$L$2:$W$523,T$14,FALSE))</f>
        <v>#N/A</v>
      </c>
      <c r="U68" s="197" t="e">
        <f>IF(VLOOKUP($B68,'Data summary'!$L$2:$W$523,U$14,FALSE)=0,NA(),VLOOKUP($B68,'Data summary'!$L$2:$W$523,U$14,FALSE))</f>
        <v>#N/A</v>
      </c>
      <c r="V68" s="198" t="e">
        <f>IF(VLOOKUP($B68,'Data summary'!$L$2:$W$523,V$14,FALSE)=0,NA(),VLOOKUP($B68,'Data summary'!$L$2:$W$523,V$14,FALSE))</f>
        <v>#N/A</v>
      </c>
      <c r="W68" s="207" t="s">
        <v>159</v>
      </c>
    </row>
    <row r="69" spans="1:23" x14ac:dyDescent="0.25">
      <c r="A69" s="85"/>
      <c r="J69"/>
      <c r="L69" s="196" t="e">
        <f>IF(VLOOKUP($B69,'Data summary'!$L$2:$W$523,L$14,FALSE)=0,NA(),VLOOKUP($B69,'Data summary'!$L$2:$W$523,L$14,FALSE))</f>
        <v>#N/A</v>
      </c>
      <c r="M69" s="197" t="e">
        <f>IF(VLOOKUP($B69,'Data summary'!$L$2:$W$523,M$14,FALSE)=0,NA(),VLOOKUP($B69,'Data summary'!$L$2:$W$523,M$14,FALSE))</f>
        <v>#N/A</v>
      </c>
      <c r="N69" s="197" t="e">
        <f>IF(VLOOKUP($B69,'Data summary'!$L$2:$W$523,N$14,FALSE)=0,NA(),VLOOKUP($B69,'Data summary'!$L$2:$W$523,N$14,FALSE))</f>
        <v>#N/A</v>
      </c>
      <c r="O69" s="197" t="e">
        <f>IF(VLOOKUP($B69,'Data summary'!$L$2:$W$523,O$14,FALSE)=0,NA(),VLOOKUP($B69,'Data summary'!$L$2:$W$523,O$14,FALSE))</f>
        <v>#N/A</v>
      </c>
      <c r="P69" s="197" t="e">
        <f>IF(VLOOKUP($B69,'Data summary'!$L$2:$W$523,P$14,FALSE)=0,NA(),VLOOKUP($B69,'Data summary'!$L$2:$W$523,P$14,FALSE))</f>
        <v>#N/A</v>
      </c>
      <c r="Q69" s="197" t="e">
        <f>IF(VLOOKUP($B69,'Data summary'!$L$2:$W$523,Q$14,FALSE)=0,NA(),VLOOKUP($B69,'Data summary'!$L$2:$W$523,Q$14,FALSE))</f>
        <v>#N/A</v>
      </c>
      <c r="R69" s="197" t="e">
        <f>IF(VLOOKUP($B69,'Data summary'!$L$2:$W$523,R$14,FALSE)=0,NA(),VLOOKUP($B69,'Data summary'!$L$2:$W$523,R$14,FALSE))</f>
        <v>#N/A</v>
      </c>
      <c r="S69" s="197" t="e">
        <f>IF(VLOOKUP($B69,'Data summary'!$L$2:$W$523,S$14,FALSE)=0,NA(),VLOOKUP($B69,'Data summary'!$L$2:$W$523,S$14,FALSE))</f>
        <v>#N/A</v>
      </c>
      <c r="T69" s="197" t="e">
        <f>IF(VLOOKUP($B69,'Data summary'!$L$2:$W$523,T$14,FALSE)=0,NA(),VLOOKUP($B69,'Data summary'!$L$2:$W$523,T$14,FALSE))</f>
        <v>#N/A</v>
      </c>
      <c r="U69" s="197" t="e">
        <f>IF(VLOOKUP($B69,'Data summary'!$L$2:$W$523,U$14,FALSE)=0,NA(),VLOOKUP($B69,'Data summary'!$L$2:$W$523,U$14,FALSE))</f>
        <v>#N/A</v>
      </c>
      <c r="V69" s="198" t="e">
        <f>IF(VLOOKUP($B69,'Data summary'!$L$2:$W$523,V$14,FALSE)=0,NA(),VLOOKUP($B69,'Data summary'!$L$2:$W$523,V$14,FALSE))</f>
        <v>#N/A</v>
      </c>
      <c r="W69" s="207" t="s">
        <v>159</v>
      </c>
    </row>
    <row r="70" spans="1:23" x14ac:dyDescent="0.25">
      <c r="A70" s="85"/>
      <c r="J70"/>
      <c r="L70" s="196" t="e">
        <f>IF(VLOOKUP($B70,'Data summary'!$L$2:$W$523,L$14,FALSE)=0,NA(),VLOOKUP($B70,'Data summary'!$L$2:$W$523,L$14,FALSE))</f>
        <v>#N/A</v>
      </c>
      <c r="M70" s="197" t="e">
        <f>IF(VLOOKUP($B70,'Data summary'!$L$2:$W$523,M$14,FALSE)=0,NA(),VLOOKUP($B70,'Data summary'!$L$2:$W$523,M$14,FALSE))</f>
        <v>#N/A</v>
      </c>
      <c r="N70" s="197" t="e">
        <f>IF(VLOOKUP($B70,'Data summary'!$L$2:$W$523,N$14,FALSE)=0,NA(),VLOOKUP($B70,'Data summary'!$L$2:$W$523,N$14,FALSE))</f>
        <v>#N/A</v>
      </c>
      <c r="O70" s="197" t="e">
        <f>IF(VLOOKUP($B70,'Data summary'!$L$2:$W$523,O$14,FALSE)=0,NA(),VLOOKUP($B70,'Data summary'!$L$2:$W$523,O$14,FALSE))</f>
        <v>#N/A</v>
      </c>
      <c r="P70" s="197" t="e">
        <f>IF(VLOOKUP($B70,'Data summary'!$L$2:$W$523,P$14,FALSE)=0,NA(),VLOOKUP($B70,'Data summary'!$L$2:$W$523,P$14,FALSE))</f>
        <v>#N/A</v>
      </c>
      <c r="Q70" s="197" t="e">
        <f>IF(VLOOKUP($B70,'Data summary'!$L$2:$W$523,Q$14,FALSE)=0,NA(),VLOOKUP($B70,'Data summary'!$L$2:$W$523,Q$14,FALSE))</f>
        <v>#N/A</v>
      </c>
      <c r="R70" s="197" t="e">
        <f>IF(VLOOKUP($B70,'Data summary'!$L$2:$W$523,R$14,FALSE)=0,NA(),VLOOKUP($B70,'Data summary'!$L$2:$W$523,R$14,FALSE))</f>
        <v>#N/A</v>
      </c>
      <c r="S70" s="197" t="e">
        <f>IF(VLOOKUP($B70,'Data summary'!$L$2:$W$523,S$14,FALSE)=0,NA(),VLOOKUP($B70,'Data summary'!$L$2:$W$523,S$14,FALSE))</f>
        <v>#N/A</v>
      </c>
      <c r="T70" s="197" t="e">
        <f>IF(VLOOKUP($B70,'Data summary'!$L$2:$W$523,T$14,FALSE)=0,NA(),VLOOKUP($B70,'Data summary'!$L$2:$W$523,T$14,FALSE))</f>
        <v>#N/A</v>
      </c>
      <c r="U70" s="197" t="e">
        <f>IF(VLOOKUP($B70,'Data summary'!$L$2:$W$523,U$14,FALSE)=0,NA(),VLOOKUP($B70,'Data summary'!$L$2:$W$523,U$14,FALSE))</f>
        <v>#N/A</v>
      </c>
      <c r="V70" s="198" t="e">
        <f>IF(VLOOKUP($B70,'Data summary'!$L$2:$W$523,V$14,FALSE)=0,NA(),VLOOKUP($B70,'Data summary'!$L$2:$W$523,V$14,FALSE))</f>
        <v>#N/A</v>
      </c>
      <c r="W70" s="207" t="s">
        <v>159</v>
      </c>
    </row>
    <row r="71" spans="1:23" x14ac:dyDescent="0.25">
      <c r="A71" s="85"/>
      <c r="J71"/>
      <c r="L71" s="196" t="e">
        <f>IF(VLOOKUP($B71,'Data summary'!$L$2:$W$523,L$14,FALSE)=0,NA(),VLOOKUP($B71,'Data summary'!$L$2:$W$523,L$14,FALSE))</f>
        <v>#N/A</v>
      </c>
      <c r="M71" s="197" t="e">
        <f>IF(VLOOKUP($B71,'Data summary'!$L$2:$W$523,M$14,FALSE)=0,NA(),VLOOKUP($B71,'Data summary'!$L$2:$W$523,M$14,FALSE))</f>
        <v>#N/A</v>
      </c>
      <c r="N71" s="197" t="e">
        <f>IF(VLOOKUP($B71,'Data summary'!$L$2:$W$523,N$14,FALSE)=0,NA(),VLOOKUP($B71,'Data summary'!$L$2:$W$523,N$14,FALSE))</f>
        <v>#N/A</v>
      </c>
      <c r="O71" s="197" t="e">
        <f>IF(VLOOKUP($B71,'Data summary'!$L$2:$W$523,O$14,FALSE)=0,NA(),VLOOKUP($B71,'Data summary'!$L$2:$W$523,O$14,FALSE))</f>
        <v>#N/A</v>
      </c>
      <c r="P71" s="197" t="e">
        <f>IF(VLOOKUP($B71,'Data summary'!$L$2:$W$523,P$14,FALSE)=0,NA(),VLOOKUP($B71,'Data summary'!$L$2:$W$523,P$14,FALSE))</f>
        <v>#N/A</v>
      </c>
      <c r="Q71" s="197" t="e">
        <f>IF(VLOOKUP($B71,'Data summary'!$L$2:$W$523,Q$14,FALSE)=0,NA(),VLOOKUP($B71,'Data summary'!$L$2:$W$523,Q$14,FALSE))</f>
        <v>#N/A</v>
      </c>
      <c r="R71" s="197" t="e">
        <f>IF(VLOOKUP($B71,'Data summary'!$L$2:$W$523,R$14,FALSE)=0,NA(),VLOOKUP($B71,'Data summary'!$L$2:$W$523,R$14,FALSE))</f>
        <v>#N/A</v>
      </c>
      <c r="S71" s="197" t="e">
        <f>IF(VLOOKUP($B71,'Data summary'!$L$2:$W$523,S$14,FALSE)=0,NA(),VLOOKUP($B71,'Data summary'!$L$2:$W$523,S$14,FALSE))</f>
        <v>#N/A</v>
      </c>
      <c r="T71" s="197" t="e">
        <f>IF(VLOOKUP($B71,'Data summary'!$L$2:$W$523,T$14,FALSE)=0,NA(),VLOOKUP($B71,'Data summary'!$L$2:$W$523,T$14,FALSE))</f>
        <v>#N/A</v>
      </c>
      <c r="U71" s="197" t="e">
        <f>IF(VLOOKUP($B71,'Data summary'!$L$2:$W$523,U$14,FALSE)=0,NA(),VLOOKUP($B71,'Data summary'!$L$2:$W$523,U$14,FALSE))</f>
        <v>#N/A</v>
      </c>
      <c r="V71" s="198" t="e">
        <f>IF(VLOOKUP($B71,'Data summary'!$L$2:$W$523,V$14,FALSE)=0,NA(),VLOOKUP($B71,'Data summary'!$L$2:$W$523,V$14,FALSE))</f>
        <v>#N/A</v>
      </c>
      <c r="W71" s="207" t="s">
        <v>159</v>
      </c>
    </row>
    <row r="72" spans="1:23" x14ac:dyDescent="0.25">
      <c r="A72" s="85"/>
      <c r="J72"/>
      <c r="L72" s="196" t="e">
        <f>IF(VLOOKUP($B72,'Data summary'!$L$2:$W$523,L$14,FALSE)=0,NA(),VLOOKUP($B72,'Data summary'!$L$2:$W$523,L$14,FALSE))</f>
        <v>#N/A</v>
      </c>
      <c r="M72" s="197" t="e">
        <f>IF(VLOOKUP($B72,'Data summary'!$L$2:$W$523,M$14,FALSE)=0,NA(),VLOOKUP($B72,'Data summary'!$L$2:$W$523,M$14,FALSE))</f>
        <v>#N/A</v>
      </c>
      <c r="N72" s="197" t="e">
        <f>IF(VLOOKUP($B72,'Data summary'!$L$2:$W$523,N$14,FALSE)=0,NA(),VLOOKUP($B72,'Data summary'!$L$2:$W$523,N$14,FALSE))</f>
        <v>#N/A</v>
      </c>
      <c r="O72" s="197" t="e">
        <f>IF(VLOOKUP($B72,'Data summary'!$L$2:$W$523,O$14,FALSE)=0,NA(),VLOOKUP($B72,'Data summary'!$L$2:$W$523,O$14,FALSE))</f>
        <v>#N/A</v>
      </c>
      <c r="P72" s="197" t="e">
        <f>IF(VLOOKUP($B72,'Data summary'!$L$2:$W$523,P$14,FALSE)=0,NA(),VLOOKUP($B72,'Data summary'!$L$2:$W$523,P$14,FALSE))</f>
        <v>#N/A</v>
      </c>
      <c r="Q72" s="197" t="e">
        <f>IF(VLOOKUP($B72,'Data summary'!$L$2:$W$523,Q$14,FALSE)=0,NA(),VLOOKUP($B72,'Data summary'!$L$2:$W$523,Q$14,FALSE))</f>
        <v>#N/A</v>
      </c>
      <c r="R72" s="197" t="e">
        <f>IF(VLOOKUP($B72,'Data summary'!$L$2:$W$523,R$14,FALSE)=0,NA(),VLOOKUP($B72,'Data summary'!$L$2:$W$523,R$14,FALSE))</f>
        <v>#N/A</v>
      </c>
      <c r="S72" s="197" t="e">
        <f>IF(VLOOKUP($B72,'Data summary'!$L$2:$W$523,S$14,FALSE)=0,NA(),VLOOKUP($B72,'Data summary'!$L$2:$W$523,S$14,FALSE))</f>
        <v>#N/A</v>
      </c>
      <c r="T72" s="197" t="e">
        <f>IF(VLOOKUP($B72,'Data summary'!$L$2:$W$523,T$14,FALSE)=0,NA(),VLOOKUP($B72,'Data summary'!$L$2:$W$523,T$14,FALSE))</f>
        <v>#N/A</v>
      </c>
      <c r="U72" s="197" t="e">
        <f>IF(VLOOKUP($B72,'Data summary'!$L$2:$W$523,U$14,FALSE)=0,NA(),VLOOKUP($B72,'Data summary'!$L$2:$W$523,U$14,FALSE))</f>
        <v>#N/A</v>
      </c>
      <c r="V72" s="198" t="e">
        <f>IF(VLOOKUP($B72,'Data summary'!$L$2:$W$523,V$14,FALSE)=0,NA(),VLOOKUP($B72,'Data summary'!$L$2:$W$523,V$14,FALSE))</f>
        <v>#N/A</v>
      </c>
      <c r="W72" s="207" t="s">
        <v>159</v>
      </c>
    </row>
    <row r="73" spans="1:23" x14ac:dyDescent="0.25">
      <c r="A73" s="85"/>
      <c r="J73"/>
      <c r="L73" s="196" t="e">
        <f>IF(VLOOKUP($B73,'Data summary'!$L$2:$W$523,L$14,FALSE)=0,NA(),VLOOKUP($B73,'Data summary'!$L$2:$W$523,L$14,FALSE))</f>
        <v>#N/A</v>
      </c>
      <c r="M73" s="197" t="e">
        <f>IF(VLOOKUP($B73,'Data summary'!$L$2:$W$523,M$14,FALSE)=0,NA(),VLOOKUP($B73,'Data summary'!$L$2:$W$523,M$14,FALSE))</f>
        <v>#N/A</v>
      </c>
      <c r="N73" s="197" t="e">
        <f>IF(VLOOKUP($B73,'Data summary'!$L$2:$W$523,N$14,FALSE)=0,NA(),VLOOKUP($B73,'Data summary'!$L$2:$W$523,N$14,FALSE))</f>
        <v>#N/A</v>
      </c>
      <c r="O73" s="197" t="e">
        <f>IF(VLOOKUP($B73,'Data summary'!$L$2:$W$523,O$14,FALSE)=0,NA(),VLOOKUP($B73,'Data summary'!$L$2:$W$523,O$14,FALSE))</f>
        <v>#N/A</v>
      </c>
      <c r="P73" s="197" t="e">
        <f>IF(VLOOKUP($B73,'Data summary'!$L$2:$W$523,P$14,FALSE)=0,NA(),VLOOKUP($B73,'Data summary'!$L$2:$W$523,P$14,FALSE))</f>
        <v>#N/A</v>
      </c>
      <c r="Q73" s="197" t="e">
        <f>IF(VLOOKUP($B73,'Data summary'!$L$2:$W$523,Q$14,FALSE)=0,NA(),VLOOKUP($B73,'Data summary'!$L$2:$W$523,Q$14,FALSE))</f>
        <v>#N/A</v>
      </c>
      <c r="R73" s="197" t="e">
        <f>IF(VLOOKUP($B73,'Data summary'!$L$2:$W$523,R$14,FALSE)=0,NA(),VLOOKUP($B73,'Data summary'!$L$2:$W$523,R$14,FALSE))</f>
        <v>#N/A</v>
      </c>
      <c r="S73" s="197" t="e">
        <f>IF(VLOOKUP($B73,'Data summary'!$L$2:$W$523,S$14,FALSE)=0,NA(),VLOOKUP($B73,'Data summary'!$L$2:$W$523,S$14,FALSE))</f>
        <v>#N/A</v>
      </c>
      <c r="T73" s="197" t="e">
        <f>IF(VLOOKUP($B73,'Data summary'!$L$2:$W$523,T$14,FALSE)=0,NA(),VLOOKUP($B73,'Data summary'!$L$2:$W$523,T$14,FALSE))</f>
        <v>#N/A</v>
      </c>
      <c r="U73" s="197" t="e">
        <f>IF(VLOOKUP($B73,'Data summary'!$L$2:$W$523,U$14,FALSE)=0,NA(),VLOOKUP($B73,'Data summary'!$L$2:$W$523,U$14,FALSE))</f>
        <v>#N/A</v>
      </c>
      <c r="V73" s="198" t="e">
        <f>IF(VLOOKUP($B73,'Data summary'!$L$2:$W$523,V$14,FALSE)=0,NA(),VLOOKUP($B73,'Data summary'!$L$2:$W$523,V$14,FALSE))</f>
        <v>#N/A</v>
      </c>
      <c r="W73" s="207" t="s">
        <v>159</v>
      </c>
    </row>
    <row r="74" spans="1:23" x14ac:dyDescent="0.25">
      <c r="A74" s="85"/>
      <c r="J74"/>
      <c r="L74" s="196" t="e">
        <f>IF(VLOOKUP($B74,'Data summary'!$L$2:$W$523,L$14,FALSE)=0,NA(),VLOOKUP($B74,'Data summary'!$L$2:$W$523,L$14,FALSE))</f>
        <v>#N/A</v>
      </c>
      <c r="M74" s="197" t="e">
        <f>IF(VLOOKUP($B74,'Data summary'!$L$2:$W$523,M$14,FALSE)=0,NA(),VLOOKUP($B74,'Data summary'!$L$2:$W$523,M$14,FALSE))</f>
        <v>#N/A</v>
      </c>
      <c r="N74" s="197" t="e">
        <f>IF(VLOOKUP($B74,'Data summary'!$L$2:$W$523,N$14,FALSE)=0,NA(),VLOOKUP($B74,'Data summary'!$L$2:$W$523,N$14,FALSE))</f>
        <v>#N/A</v>
      </c>
      <c r="O74" s="197" t="e">
        <f>IF(VLOOKUP($B74,'Data summary'!$L$2:$W$523,O$14,FALSE)=0,NA(),VLOOKUP($B74,'Data summary'!$L$2:$W$523,O$14,FALSE))</f>
        <v>#N/A</v>
      </c>
      <c r="P74" s="197" t="e">
        <f>IF(VLOOKUP($B74,'Data summary'!$L$2:$W$523,P$14,FALSE)=0,NA(),VLOOKUP($B74,'Data summary'!$L$2:$W$523,P$14,FALSE))</f>
        <v>#N/A</v>
      </c>
      <c r="Q74" s="197" t="e">
        <f>IF(VLOOKUP($B74,'Data summary'!$L$2:$W$523,Q$14,FALSE)=0,NA(),VLOOKUP($B74,'Data summary'!$L$2:$W$523,Q$14,FALSE))</f>
        <v>#N/A</v>
      </c>
      <c r="R74" s="197" t="e">
        <f>IF(VLOOKUP($B74,'Data summary'!$L$2:$W$523,R$14,FALSE)=0,NA(),VLOOKUP($B74,'Data summary'!$L$2:$W$523,R$14,FALSE))</f>
        <v>#N/A</v>
      </c>
      <c r="S74" s="197" t="e">
        <f>IF(VLOOKUP($B74,'Data summary'!$L$2:$W$523,S$14,FALSE)=0,NA(),VLOOKUP($B74,'Data summary'!$L$2:$W$523,S$14,FALSE))</f>
        <v>#N/A</v>
      </c>
      <c r="T74" s="197" t="e">
        <f>IF(VLOOKUP($B74,'Data summary'!$L$2:$W$523,T$14,FALSE)=0,NA(),VLOOKUP($B74,'Data summary'!$L$2:$W$523,T$14,FALSE))</f>
        <v>#N/A</v>
      </c>
      <c r="U74" s="197" t="e">
        <f>IF(VLOOKUP($B74,'Data summary'!$L$2:$W$523,U$14,FALSE)=0,NA(),VLOOKUP($B74,'Data summary'!$L$2:$W$523,U$14,FALSE))</f>
        <v>#N/A</v>
      </c>
      <c r="V74" s="198" t="e">
        <f>IF(VLOOKUP($B74,'Data summary'!$L$2:$W$523,V$14,FALSE)=0,NA(),VLOOKUP($B74,'Data summary'!$L$2:$W$523,V$14,FALSE))</f>
        <v>#N/A</v>
      </c>
      <c r="W74" s="207" t="s">
        <v>159</v>
      </c>
    </row>
    <row r="75" spans="1:23" x14ac:dyDescent="0.25">
      <c r="A75" s="85"/>
      <c r="J75"/>
      <c r="L75" s="196" t="e">
        <f>IF(VLOOKUP($B75,'Data summary'!$L$2:$W$523,L$14,FALSE)=0,NA(),VLOOKUP($B75,'Data summary'!$L$2:$W$523,L$14,FALSE))</f>
        <v>#N/A</v>
      </c>
      <c r="M75" s="197" t="e">
        <f>IF(VLOOKUP($B75,'Data summary'!$L$2:$W$523,M$14,FALSE)=0,NA(),VLOOKUP($B75,'Data summary'!$L$2:$W$523,M$14,FALSE))</f>
        <v>#N/A</v>
      </c>
      <c r="N75" s="197" t="e">
        <f>IF(VLOOKUP($B75,'Data summary'!$L$2:$W$523,N$14,FALSE)=0,NA(),VLOOKUP($B75,'Data summary'!$L$2:$W$523,N$14,FALSE))</f>
        <v>#N/A</v>
      </c>
      <c r="O75" s="197" t="e">
        <f>IF(VLOOKUP($B75,'Data summary'!$L$2:$W$523,O$14,FALSE)=0,NA(),VLOOKUP($B75,'Data summary'!$L$2:$W$523,O$14,FALSE))</f>
        <v>#N/A</v>
      </c>
      <c r="P75" s="197" t="e">
        <f>IF(VLOOKUP($B75,'Data summary'!$L$2:$W$523,P$14,FALSE)=0,NA(),VLOOKUP($B75,'Data summary'!$L$2:$W$523,P$14,FALSE))</f>
        <v>#N/A</v>
      </c>
      <c r="Q75" s="197" t="e">
        <f>IF(VLOOKUP($B75,'Data summary'!$L$2:$W$523,Q$14,FALSE)=0,NA(),VLOOKUP($B75,'Data summary'!$L$2:$W$523,Q$14,FALSE))</f>
        <v>#N/A</v>
      </c>
      <c r="R75" s="197" t="e">
        <f>IF(VLOOKUP($B75,'Data summary'!$L$2:$W$523,R$14,FALSE)=0,NA(),VLOOKUP($B75,'Data summary'!$L$2:$W$523,R$14,FALSE))</f>
        <v>#N/A</v>
      </c>
      <c r="S75" s="197" t="e">
        <f>IF(VLOOKUP($B75,'Data summary'!$L$2:$W$523,S$14,FALSE)=0,NA(),VLOOKUP($B75,'Data summary'!$L$2:$W$523,S$14,FALSE))</f>
        <v>#N/A</v>
      </c>
      <c r="T75" s="197" t="e">
        <f>IF(VLOOKUP($B75,'Data summary'!$L$2:$W$523,T$14,FALSE)=0,NA(),VLOOKUP($B75,'Data summary'!$L$2:$W$523,T$14,FALSE))</f>
        <v>#N/A</v>
      </c>
      <c r="U75" s="197" t="e">
        <f>IF(VLOOKUP($B75,'Data summary'!$L$2:$W$523,U$14,FALSE)=0,NA(),VLOOKUP($B75,'Data summary'!$L$2:$W$523,U$14,FALSE))</f>
        <v>#N/A</v>
      </c>
      <c r="V75" s="198" t="e">
        <f>IF(VLOOKUP($B75,'Data summary'!$L$2:$W$523,V$14,FALSE)=0,NA(),VLOOKUP($B75,'Data summary'!$L$2:$W$523,V$14,FALSE))</f>
        <v>#N/A</v>
      </c>
      <c r="W75" s="207" t="s">
        <v>159</v>
      </c>
    </row>
    <row r="76" spans="1:23" x14ac:dyDescent="0.25">
      <c r="A76" s="85"/>
      <c r="J76"/>
      <c r="L76" s="196" t="e">
        <f>IF(VLOOKUP($B76,'Data summary'!$L$2:$W$523,L$14,FALSE)=0,NA(),VLOOKUP($B76,'Data summary'!$L$2:$W$523,L$14,FALSE))</f>
        <v>#N/A</v>
      </c>
      <c r="M76" s="197" t="e">
        <f>IF(VLOOKUP($B76,'Data summary'!$L$2:$W$523,M$14,FALSE)=0,NA(),VLOOKUP($B76,'Data summary'!$L$2:$W$523,M$14,FALSE))</f>
        <v>#N/A</v>
      </c>
      <c r="N76" s="197" t="e">
        <f>IF(VLOOKUP($B76,'Data summary'!$L$2:$W$523,N$14,FALSE)=0,NA(),VLOOKUP($B76,'Data summary'!$L$2:$W$523,N$14,FALSE))</f>
        <v>#N/A</v>
      </c>
      <c r="O76" s="197" t="e">
        <f>IF(VLOOKUP($B76,'Data summary'!$L$2:$W$523,O$14,FALSE)=0,NA(),VLOOKUP($B76,'Data summary'!$L$2:$W$523,O$14,FALSE))</f>
        <v>#N/A</v>
      </c>
      <c r="P76" s="197" t="e">
        <f>IF(VLOOKUP($B76,'Data summary'!$L$2:$W$523,P$14,FALSE)=0,NA(),VLOOKUP($B76,'Data summary'!$L$2:$W$523,P$14,FALSE))</f>
        <v>#N/A</v>
      </c>
      <c r="Q76" s="197" t="e">
        <f>IF(VLOOKUP($B76,'Data summary'!$L$2:$W$523,Q$14,FALSE)=0,NA(),VLOOKUP($B76,'Data summary'!$L$2:$W$523,Q$14,FALSE))</f>
        <v>#N/A</v>
      </c>
      <c r="R76" s="197" t="e">
        <f>IF(VLOOKUP($B76,'Data summary'!$L$2:$W$523,R$14,FALSE)=0,NA(),VLOOKUP($B76,'Data summary'!$L$2:$W$523,R$14,FALSE))</f>
        <v>#N/A</v>
      </c>
      <c r="S76" s="197" t="e">
        <f>IF(VLOOKUP($B76,'Data summary'!$L$2:$W$523,S$14,FALSE)=0,NA(),VLOOKUP($B76,'Data summary'!$L$2:$W$523,S$14,FALSE))</f>
        <v>#N/A</v>
      </c>
      <c r="T76" s="197" t="e">
        <f>IF(VLOOKUP($B76,'Data summary'!$L$2:$W$523,T$14,FALSE)=0,NA(),VLOOKUP($B76,'Data summary'!$L$2:$W$523,T$14,FALSE))</f>
        <v>#N/A</v>
      </c>
      <c r="U76" s="197" t="e">
        <f>IF(VLOOKUP($B76,'Data summary'!$L$2:$W$523,U$14,FALSE)=0,NA(),VLOOKUP($B76,'Data summary'!$L$2:$W$523,U$14,FALSE))</f>
        <v>#N/A</v>
      </c>
      <c r="V76" s="198" t="e">
        <f>IF(VLOOKUP($B76,'Data summary'!$L$2:$W$523,V$14,FALSE)=0,NA(),VLOOKUP($B76,'Data summary'!$L$2:$W$523,V$14,FALSE))</f>
        <v>#N/A</v>
      </c>
      <c r="W76" s="207" t="s">
        <v>159</v>
      </c>
    </row>
    <row r="77" spans="1:23" x14ac:dyDescent="0.25">
      <c r="A77" s="85"/>
      <c r="J77"/>
      <c r="L77" s="196" t="e">
        <f>IF(VLOOKUP($B77,'Data summary'!$L$2:$W$523,L$14,FALSE)=0,NA(),VLOOKUP($B77,'Data summary'!$L$2:$W$523,L$14,FALSE))</f>
        <v>#N/A</v>
      </c>
      <c r="M77" s="197" t="e">
        <f>IF(VLOOKUP($B77,'Data summary'!$L$2:$W$523,M$14,FALSE)=0,NA(),VLOOKUP($B77,'Data summary'!$L$2:$W$523,M$14,FALSE))</f>
        <v>#N/A</v>
      </c>
      <c r="N77" s="197" t="e">
        <f>IF(VLOOKUP($B77,'Data summary'!$L$2:$W$523,N$14,FALSE)=0,NA(),VLOOKUP($B77,'Data summary'!$L$2:$W$523,N$14,FALSE))</f>
        <v>#N/A</v>
      </c>
      <c r="O77" s="197" t="e">
        <f>IF(VLOOKUP($B77,'Data summary'!$L$2:$W$523,O$14,FALSE)=0,NA(),VLOOKUP($B77,'Data summary'!$L$2:$W$523,O$14,FALSE))</f>
        <v>#N/A</v>
      </c>
      <c r="P77" s="197" t="e">
        <f>IF(VLOOKUP($B77,'Data summary'!$L$2:$W$523,P$14,FALSE)=0,NA(),VLOOKUP($B77,'Data summary'!$L$2:$W$523,P$14,FALSE))</f>
        <v>#N/A</v>
      </c>
      <c r="Q77" s="197" t="e">
        <f>IF(VLOOKUP($B77,'Data summary'!$L$2:$W$523,Q$14,FALSE)=0,NA(),VLOOKUP($B77,'Data summary'!$L$2:$W$523,Q$14,FALSE))</f>
        <v>#N/A</v>
      </c>
      <c r="R77" s="197" t="e">
        <f>IF(VLOOKUP($B77,'Data summary'!$L$2:$W$523,R$14,FALSE)=0,NA(),VLOOKUP($B77,'Data summary'!$L$2:$W$523,R$14,FALSE))</f>
        <v>#N/A</v>
      </c>
      <c r="S77" s="197" t="e">
        <f>IF(VLOOKUP($B77,'Data summary'!$L$2:$W$523,S$14,FALSE)=0,NA(),VLOOKUP($B77,'Data summary'!$L$2:$W$523,S$14,FALSE))</f>
        <v>#N/A</v>
      </c>
      <c r="T77" s="197" t="e">
        <f>IF(VLOOKUP($B77,'Data summary'!$L$2:$W$523,T$14,FALSE)=0,NA(),VLOOKUP($B77,'Data summary'!$L$2:$W$523,T$14,FALSE))</f>
        <v>#N/A</v>
      </c>
      <c r="U77" s="197" t="e">
        <f>IF(VLOOKUP($B77,'Data summary'!$L$2:$W$523,U$14,FALSE)=0,NA(),VLOOKUP($B77,'Data summary'!$L$2:$W$523,U$14,FALSE))</f>
        <v>#N/A</v>
      </c>
      <c r="V77" s="198" t="e">
        <f>IF(VLOOKUP($B77,'Data summary'!$L$2:$W$523,V$14,FALSE)=0,NA(),VLOOKUP($B77,'Data summary'!$L$2:$W$523,V$14,FALSE))</f>
        <v>#N/A</v>
      </c>
      <c r="W77" s="207" t="s">
        <v>159</v>
      </c>
    </row>
    <row r="78" spans="1:23" x14ac:dyDescent="0.25">
      <c r="A78" s="85"/>
      <c r="J78"/>
      <c r="L78" s="196" t="e">
        <f>IF(VLOOKUP($B78,'Data summary'!$L$2:$W$523,L$14,FALSE)=0,NA(),VLOOKUP($B78,'Data summary'!$L$2:$W$523,L$14,FALSE))</f>
        <v>#N/A</v>
      </c>
      <c r="M78" s="197" t="e">
        <f>IF(VLOOKUP($B78,'Data summary'!$L$2:$W$523,M$14,FALSE)=0,NA(),VLOOKUP($B78,'Data summary'!$L$2:$W$523,M$14,FALSE))</f>
        <v>#N/A</v>
      </c>
      <c r="N78" s="197" t="e">
        <f>IF(VLOOKUP($B78,'Data summary'!$L$2:$W$523,N$14,FALSE)=0,NA(),VLOOKUP($B78,'Data summary'!$L$2:$W$523,N$14,FALSE))</f>
        <v>#N/A</v>
      </c>
      <c r="O78" s="197" t="e">
        <f>IF(VLOOKUP($B78,'Data summary'!$L$2:$W$523,O$14,FALSE)=0,NA(),VLOOKUP($B78,'Data summary'!$L$2:$W$523,O$14,FALSE))</f>
        <v>#N/A</v>
      </c>
      <c r="P78" s="197" t="e">
        <f>IF(VLOOKUP($B78,'Data summary'!$L$2:$W$523,P$14,FALSE)=0,NA(),VLOOKUP($B78,'Data summary'!$L$2:$W$523,P$14,FALSE))</f>
        <v>#N/A</v>
      </c>
      <c r="Q78" s="197" t="e">
        <f>IF(VLOOKUP($B78,'Data summary'!$L$2:$W$523,Q$14,FALSE)=0,NA(),VLOOKUP($B78,'Data summary'!$L$2:$W$523,Q$14,FALSE))</f>
        <v>#N/A</v>
      </c>
      <c r="R78" s="197" t="e">
        <f>IF(VLOOKUP($B78,'Data summary'!$L$2:$W$523,R$14,FALSE)=0,NA(),VLOOKUP($B78,'Data summary'!$L$2:$W$523,R$14,FALSE))</f>
        <v>#N/A</v>
      </c>
      <c r="S78" s="197" t="e">
        <f>IF(VLOOKUP($B78,'Data summary'!$L$2:$W$523,S$14,FALSE)=0,NA(),VLOOKUP($B78,'Data summary'!$L$2:$W$523,S$14,FALSE))</f>
        <v>#N/A</v>
      </c>
      <c r="T78" s="197" t="e">
        <f>IF(VLOOKUP($B78,'Data summary'!$L$2:$W$523,T$14,FALSE)=0,NA(),VLOOKUP($B78,'Data summary'!$L$2:$W$523,T$14,FALSE))</f>
        <v>#N/A</v>
      </c>
      <c r="U78" s="197" t="e">
        <f>IF(VLOOKUP($B78,'Data summary'!$L$2:$W$523,U$14,FALSE)=0,NA(),VLOOKUP($B78,'Data summary'!$L$2:$W$523,U$14,FALSE))</f>
        <v>#N/A</v>
      </c>
      <c r="V78" s="198" t="e">
        <f>IF(VLOOKUP($B78,'Data summary'!$L$2:$W$523,V$14,FALSE)=0,NA(),VLOOKUP($B78,'Data summary'!$L$2:$W$523,V$14,FALSE))</f>
        <v>#N/A</v>
      </c>
      <c r="W78" s="207" t="s">
        <v>159</v>
      </c>
    </row>
    <row r="79" spans="1:23" x14ac:dyDescent="0.25">
      <c r="J79"/>
      <c r="L79" s="196" t="e">
        <f>IF(VLOOKUP($B79,'Data summary'!$L$2:$W$523,L$14,FALSE)=0,NA(),VLOOKUP($B79,'Data summary'!$L$2:$W$523,L$14,FALSE))</f>
        <v>#N/A</v>
      </c>
      <c r="M79" s="197" t="e">
        <f>IF(VLOOKUP($B79,'Data summary'!$L$2:$W$523,M$14,FALSE)=0,NA(),VLOOKUP($B79,'Data summary'!$L$2:$W$523,M$14,FALSE))</f>
        <v>#N/A</v>
      </c>
      <c r="N79" s="197" t="e">
        <f>IF(VLOOKUP($B79,'Data summary'!$L$2:$W$523,N$14,FALSE)=0,NA(),VLOOKUP($B79,'Data summary'!$L$2:$W$523,N$14,FALSE))</f>
        <v>#N/A</v>
      </c>
      <c r="O79" s="197" t="e">
        <f>IF(VLOOKUP($B79,'Data summary'!$L$2:$W$523,O$14,FALSE)=0,NA(),VLOOKUP($B79,'Data summary'!$L$2:$W$523,O$14,FALSE))</f>
        <v>#N/A</v>
      </c>
      <c r="P79" s="197" t="e">
        <f>IF(VLOOKUP($B79,'Data summary'!$L$2:$W$523,P$14,FALSE)=0,NA(),VLOOKUP($B79,'Data summary'!$L$2:$W$523,P$14,FALSE))</f>
        <v>#N/A</v>
      </c>
      <c r="Q79" s="197" t="e">
        <f>IF(VLOOKUP($B79,'Data summary'!$L$2:$W$523,Q$14,FALSE)=0,NA(),VLOOKUP($B79,'Data summary'!$L$2:$W$523,Q$14,FALSE))</f>
        <v>#N/A</v>
      </c>
      <c r="R79" s="197" t="e">
        <f>IF(VLOOKUP($B79,'Data summary'!$L$2:$W$523,R$14,FALSE)=0,NA(),VLOOKUP($B79,'Data summary'!$L$2:$W$523,R$14,FALSE))</f>
        <v>#N/A</v>
      </c>
      <c r="S79" s="197" t="e">
        <f>IF(VLOOKUP($B79,'Data summary'!$L$2:$W$523,S$14,FALSE)=0,NA(),VLOOKUP($B79,'Data summary'!$L$2:$W$523,S$14,FALSE))</f>
        <v>#N/A</v>
      </c>
      <c r="T79" s="197" t="e">
        <f>IF(VLOOKUP($B79,'Data summary'!$L$2:$W$523,T$14,FALSE)=0,NA(),VLOOKUP($B79,'Data summary'!$L$2:$W$523,T$14,FALSE))</f>
        <v>#N/A</v>
      </c>
      <c r="U79" s="197" t="e">
        <f>IF(VLOOKUP($B79,'Data summary'!$L$2:$W$523,U$14,FALSE)=0,NA(),VLOOKUP($B79,'Data summary'!$L$2:$W$523,U$14,FALSE))</f>
        <v>#N/A</v>
      </c>
      <c r="V79" s="198" t="e">
        <f>IF(VLOOKUP($B79,'Data summary'!$L$2:$W$523,V$14,FALSE)=0,NA(),VLOOKUP($B79,'Data summary'!$L$2:$W$523,V$14,FALSE))</f>
        <v>#N/A</v>
      </c>
      <c r="W79" s="207" t="s">
        <v>159</v>
      </c>
    </row>
    <row r="80" spans="1:23" x14ac:dyDescent="0.25">
      <c r="J80"/>
      <c r="L80" s="196" t="e">
        <f>IF(VLOOKUP($B80,'Data summary'!$L$2:$W$523,L$14,FALSE)=0,NA(),VLOOKUP($B80,'Data summary'!$L$2:$W$523,L$14,FALSE))</f>
        <v>#N/A</v>
      </c>
      <c r="M80" s="197" t="e">
        <f>IF(VLOOKUP($B80,'Data summary'!$L$2:$W$523,M$14,FALSE)=0,NA(),VLOOKUP($B80,'Data summary'!$L$2:$W$523,M$14,FALSE))</f>
        <v>#N/A</v>
      </c>
      <c r="N80" s="197" t="e">
        <f>IF(VLOOKUP($B80,'Data summary'!$L$2:$W$523,N$14,FALSE)=0,NA(),VLOOKUP($B80,'Data summary'!$L$2:$W$523,N$14,FALSE))</f>
        <v>#N/A</v>
      </c>
      <c r="O80" s="197" t="e">
        <f>IF(VLOOKUP($B80,'Data summary'!$L$2:$W$523,O$14,FALSE)=0,NA(),VLOOKUP($B80,'Data summary'!$L$2:$W$523,O$14,FALSE))</f>
        <v>#N/A</v>
      </c>
      <c r="P80" s="197" t="e">
        <f>IF(VLOOKUP($B80,'Data summary'!$L$2:$W$523,P$14,FALSE)=0,NA(),VLOOKUP($B80,'Data summary'!$L$2:$W$523,P$14,FALSE))</f>
        <v>#N/A</v>
      </c>
      <c r="Q80" s="197" t="e">
        <f>IF(VLOOKUP($B80,'Data summary'!$L$2:$W$523,Q$14,FALSE)=0,NA(),VLOOKUP($B80,'Data summary'!$L$2:$W$523,Q$14,FALSE))</f>
        <v>#N/A</v>
      </c>
      <c r="R80" s="197" t="e">
        <f>IF(VLOOKUP($B80,'Data summary'!$L$2:$W$523,R$14,FALSE)=0,NA(),VLOOKUP($B80,'Data summary'!$L$2:$W$523,R$14,FALSE))</f>
        <v>#N/A</v>
      </c>
      <c r="S80" s="197" t="e">
        <f>IF(VLOOKUP($B80,'Data summary'!$L$2:$W$523,S$14,FALSE)=0,NA(),VLOOKUP($B80,'Data summary'!$L$2:$W$523,S$14,FALSE))</f>
        <v>#N/A</v>
      </c>
      <c r="T80" s="197" t="e">
        <f>IF(VLOOKUP($B80,'Data summary'!$L$2:$W$523,T$14,FALSE)=0,NA(),VLOOKUP($B80,'Data summary'!$L$2:$W$523,T$14,FALSE))</f>
        <v>#N/A</v>
      </c>
      <c r="U80" s="197" t="e">
        <f>IF(VLOOKUP($B80,'Data summary'!$L$2:$W$523,U$14,FALSE)=0,NA(),VLOOKUP($B80,'Data summary'!$L$2:$W$523,U$14,FALSE))</f>
        <v>#N/A</v>
      </c>
      <c r="V80" s="198" t="e">
        <f>IF(VLOOKUP($B80,'Data summary'!$L$2:$W$523,V$14,FALSE)=0,NA(),VLOOKUP($B80,'Data summary'!$L$2:$W$523,V$14,FALSE))</f>
        <v>#N/A</v>
      </c>
      <c r="W80" s="207" t="s">
        <v>159</v>
      </c>
    </row>
    <row r="81" spans="10:23" x14ac:dyDescent="0.25">
      <c r="J81"/>
      <c r="L81" s="196" t="e">
        <f>IF(VLOOKUP($B81,'Data summary'!$L$2:$W$523,L$14,FALSE)=0,NA(),VLOOKUP($B81,'Data summary'!$L$2:$W$523,L$14,FALSE))</f>
        <v>#N/A</v>
      </c>
      <c r="M81" s="197" t="e">
        <f>IF(VLOOKUP($B81,'Data summary'!$L$2:$W$523,M$14,FALSE)=0,NA(),VLOOKUP($B81,'Data summary'!$L$2:$W$523,M$14,FALSE))</f>
        <v>#N/A</v>
      </c>
      <c r="N81" s="197" t="e">
        <f>IF(VLOOKUP($B81,'Data summary'!$L$2:$W$523,N$14,FALSE)=0,NA(),VLOOKUP($B81,'Data summary'!$L$2:$W$523,N$14,FALSE))</f>
        <v>#N/A</v>
      </c>
      <c r="O81" s="197" t="e">
        <f>IF(VLOOKUP($B81,'Data summary'!$L$2:$W$523,O$14,FALSE)=0,NA(),VLOOKUP($B81,'Data summary'!$L$2:$W$523,O$14,FALSE))</f>
        <v>#N/A</v>
      </c>
      <c r="P81" s="197" t="e">
        <f>IF(VLOOKUP($B81,'Data summary'!$L$2:$W$523,P$14,FALSE)=0,NA(),VLOOKUP($B81,'Data summary'!$L$2:$W$523,P$14,FALSE))</f>
        <v>#N/A</v>
      </c>
      <c r="Q81" s="197" t="e">
        <f>IF(VLOOKUP($B81,'Data summary'!$L$2:$W$523,Q$14,FALSE)=0,NA(),VLOOKUP($B81,'Data summary'!$L$2:$W$523,Q$14,FALSE))</f>
        <v>#N/A</v>
      </c>
      <c r="R81" s="197" t="e">
        <f>IF(VLOOKUP($B81,'Data summary'!$L$2:$W$523,R$14,FALSE)=0,NA(),VLOOKUP($B81,'Data summary'!$L$2:$W$523,R$14,FALSE))</f>
        <v>#N/A</v>
      </c>
      <c r="S81" s="197" t="e">
        <f>IF(VLOOKUP($B81,'Data summary'!$L$2:$W$523,S$14,FALSE)=0,NA(),VLOOKUP($B81,'Data summary'!$L$2:$W$523,S$14,FALSE))</f>
        <v>#N/A</v>
      </c>
      <c r="T81" s="197" t="e">
        <f>IF(VLOOKUP($B81,'Data summary'!$L$2:$W$523,T$14,FALSE)=0,NA(),VLOOKUP($B81,'Data summary'!$L$2:$W$523,T$14,FALSE))</f>
        <v>#N/A</v>
      </c>
      <c r="U81" s="197" t="e">
        <f>IF(VLOOKUP($B81,'Data summary'!$L$2:$W$523,U$14,FALSE)=0,NA(),VLOOKUP($B81,'Data summary'!$L$2:$W$523,U$14,FALSE))</f>
        <v>#N/A</v>
      </c>
      <c r="V81" s="198" t="e">
        <f>IF(VLOOKUP($B81,'Data summary'!$L$2:$W$523,V$14,FALSE)=0,NA(),VLOOKUP($B81,'Data summary'!$L$2:$W$523,V$14,FALSE))</f>
        <v>#N/A</v>
      </c>
      <c r="W81" s="207" t="s">
        <v>159</v>
      </c>
    </row>
    <row r="82" spans="10:23" x14ac:dyDescent="0.25">
      <c r="J82"/>
      <c r="L82" s="196" t="e">
        <f>IF(VLOOKUP($B82,'Data summary'!$L$2:$W$523,L$14,FALSE)=0,NA(),VLOOKUP($B82,'Data summary'!$L$2:$W$523,L$14,FALSE))</f>
        <v>#N/A</v>
      </c>
      <c r="M82" s="197" t="e">
        <f>IF(VLOOKUP($B82,'Data summary'!$L$2:$W$523,M$14,FALSE)=0,NA(),VLOOKUP($B82,'Data summary'!$L$2:$W$523,M$14,FALSE))</f>
        <v>#N/A</v>
      </c>
      <c r="N82" s="197" t="e">
        <f>IF(VLOOKUP($B82,'Data summary'!$L$2:$W$523,N$14,FALSE)=0,NA(),VLOOKUP($B82,'Data summary'!$L$2:$W$523,N$14,FALSE))</f>
        <v>#N/A</v>
      </c>
      <c r="O82" s="197" t="e">
        <f>IF(VLOOKUP($B82,'Data summary'!$L$2:$W$523,O$14,FALSE)=0,NA(),VLOOKUP($B82,'Data summary'!$L$2:$W$523,O$14,FALSE))</f>
        <v>#N/A</v>
      </c>
      <c r="P82" s="197" t="e">
        <f>IF(VLOOKUP($B82,'Data summary'!$L$2:$W$523,P$14,FALSE)=0,NA(),VLOOKUP($B82,'Data summary'!$L$2:$W$523,P$14,FALSE))</f>
        <v>#N/A</v>
      </c>
      <c r="Q82" s="197" t="e">
        <f>IF(VLOOKUP($B82,'Data summary'!$L$2:$W$523,Q$14,FALSE)=0,NA(),VLOOKUP($B82,'Data summary'!$L$2:$W$523,Q$14,FALSE))</f>
        <v>#N/A</v>
      </c>
      <c r="R82" s="197" t="e">
        <f>IF(VLOOKUP($B82,'Data summary'!$L$2:$W$523,R$14,FALSE)=0,NA(),VLOOKUP($B82,'Data summary'!$L$2:$W$523,R$14,FALSE))</f>
        <v>#N/A</v>
      </c>
      <c r="S82" s="197" t="e">
        <f>IF(VLOOKUP($B82,'Data summary'!$L$2:$W$523,S$14,FALSE)=0,NA(),VLOOKUP($B82,'Data summary'!$L$2:$W$523,S$14,FALSE))</f>
        <v>#N/A</v>
      </c>
      <c r="T82" s="197" t="e">
        <f>IF(VLOOKUP($B82,'Data summary'!$L$2:$W$523,T$14,FALSE)=0,NA(),VLOOKUP($B82,'Data summary'!$L$2:$W$523,T$14,FALSE))</f>
        <v>#N/A</v>
      </c>
      <c r="U82" s="197" t="e">
        <f>IF(VLOOKUP($B82,'Data summary'!$L$2:$W$523,U$14,FALSE)=0,NA(),VLOOKUP($B82,'Data summary'!$L$2:$W$523,U$14,FALSE))</f>
        <v>#N/A</v>
      </c>
      <c r="V82" s="198" t="e">
        <f>IF(VLOOKUP($B82,'Data summary'!$L$2:$W$523,V$14,FALSE)=0,NA(),VLOOKUP($B82,'Data summary'!$L$2:$W$523,V$14,FALSE))</f>
        <v>#N/A</v>
      </c>
      <c r="W82" s="207" t="s">
        <v>159</v>
      </c>
    </row>
    <row r="83" spans="10:23" x14ac:dyDescent="0.25">
      <c r="J83"/>
      <c r="L83" s="196" t="e">
        <f>IF(VLOOKUP($B83,'Data summary'!$L$2:$W$523,L$14,FALSE)=0,NA(),VLOOKUP($B83,'Data summary'!$L$2:$W$523,L$14,FALSE))</f>
        <v>#N/A</v>
      </c>
      <c r="M83" s="197" t="e">
        <f>IF(VLOOKUP($B83,'Data summary'!$L$2:$W$523,M$14,FALSE)=0,NA(),VLOOKUP($B83,'Data summary'!$L$2:$W$523,M$14,FALSE))</f>
        <v>#N/A</v>
      </c>
      <c r="N83" s="197" t="e">
        <f>IF(VLOOKUP($B83,'Data summary'!$L$2:$W$523,N$14,FALSE)=0,NA(),VLOOKUP($B83,'Data summary'!$L$2:$W$523,N$14,FALSE))</f>
        <v>#N/A</v>
      </c>
      <c r="O83" s="197" t="e">
        <f>IF(VLOOKUP($B83,'Data summary'!$L$2:$W$523,O$14,FALSE)=0,NA(),VLOOKUP($B83,'Data summary'!$L$2:$W$523,O$14,FALSE))</f>
        <v>#N/A</v>
      </c>
      <c r="P83" s="197" t="e">
        <f>IF(VLOOKUP($B83,'Data summary'!$L$2:$W$523,P$14,FALSE)=0,NA(),VLOOKUP($B83,'Data summary'!$L$2:$W$523,P$14,FALSE))</f>
        <v>#N/A</v>
      </c>
      <c r="Q83" s="197" t="e">
        <f>IF(VLOOKUP($B83,'Data summary'!$L$2:$W$523,Q$14,FALSE)=0,NA(),VLOOKUP($B83,'Data summary'!$L$2:$W$523,Q$14,FALSE))</f>
        <v>#N/A</v>
      </c>
      <c r="R83" s="197" t="e">
        <f>IF(VLOOKUP($B83,'Data summary'!$L$2:$W$523,R$14,FALSE)=0,NA(),VLOOKUP($B83,'Data summary'!$L$2:$W$523,R$14,FALSE))</f>
        <v>#N/A</v>
      </c>
      <c r="S83" s="197" t="e">
        <f>IF(VLOOKUP($B83,'Data summary'!$L$2:$W$523,S$14,FALSE)=0,NA(),VLOOKUP($B83,'Data summary'!$L$2:$W$523,S$14,FALSE))</f>
        <v>#N/A</v>
      </c>
      <c r="T83" s="197" t="e">
        <f>IF(VLOOKUP($B83,'Data summary'!$L$2:$W$523,T$14,FALSE)=0,NA(),VLOOKUP($B83,'Data summary'!$L$2:$W$523,T$14,FALSE))</f>
        <v>#N/A</v>
      </c>
      <c r="U83" s="197" t="e">
        <f>IF(VLOOKUP($B83,'Data summary'!$L$2:$W$523,U$14,FALSE)=0,NA(),VLOOKUP($B83,'Data summary'!$L$2:$W$523,U$14,FALSE))</f>
        <v>#N/A</v>
      </c>
      <c r="V83" s="198" t="e">
        <f>IF(VLOOKUP($B83,'Data summary'!$L$2:$W$523,V$14,FALSE)=0,NA(),VLOOKUP($B83,'Data summary'!$L$2:$W$523,V$14,FALSE))</f>
        <v>#N/A</v>
      </c>
      <c r="W83" s="207" t="s">
        <v>159</v>
      </c>
    </row>
    <row r="84" spans="10:23" x14ac:dyDescent="0.25">
      <c r="J84"/>
      <c r="L84" s="196" t="e">
        <f>IF(VLOOKUP($B84,'Data summary'!$L$2:$W$523,L$14,FALSE)=0,NA(),VLOOKUP($B84,'Data summary'!$L$2:$W$523,L$14,FALSE))</f>
        <v>#N/A</v>
      </c>
      <c r="M84" s="197" t="e">
        <f>IF(VLOOKUP($B84,'Data summary'!$L$2:$W$523,M$14,FALSE)=0,NA(),VLOOKUP($B84,'Data summary'!$L$2:$W$523,M$14,FALSE))</f>
        <v>#N/A</v>
      </c>
      <c r="N84" s="197" t="e">
        <f>IF(VLOOKUP($B84,'Data summary'!$L$2:$W$523,N$14,FALSE)=0,NA(),VLOOKUP($B84,'Data summary'!$L$2:$W$523,N$14,FALSE))</f>
        <v>#N/A</v>
      </c>
      <c r="O84" s="197" t="e">
        <f>IF(VLOOKUP($B84,'Data summary'!$L$2:$W$523,O$14,FALSE)=0,NA(),VLOOKUP($B84,'Data summary'!$L$2:$W$523,O$14,FALSE))</f>
        <v>#N/A</v>
      </c>
      <c r="P84" s="197" t="e">
        <f>IF(VLOOKUP($B84,'Data summary'!$L$2:$W$523,P$14,FALSE)=0,NA(),VLOOKUP($B84,'Data summary'!$L$2:$W$523,P$14,FALSE))</f>
        <v>#N/A</v>
      </c>
      <c r="Q84" s="197" t="e">
        <f>IF(VLOOKUP($B84,'Data summary'!$L$2:$W$523,Q$14,FALSE)=0,NA(),VLOOKUP($B84,'Data summary'!$L$2:$W$523,Q$14,FALSE))</f>
        <v>#N/A</v>
      </c>
      <c r="R84" s="197" t="e">
        <f>IF(VLOOKUP($B84,'Data summary'!$L$2:$W$523,R$14,FALSE)=0,NA(),VLOOKUP($B84,'Data summary'!$L$2:$W$523,R$14,FALSE))</f>
        <v>#N/A</v>
      </c>
      <c r="S84" s="197" t="e">
        <f>IF(VLOOKUP($B84,'Data summary'!$L$2:$W$523,S$14,FALSE)=0,NA(),VLOOKUP($B84,'Data summary'!$L$2:$W$523,S$14,FALSE))</f>
        <v>#N/A</v>
      </c>
      <c r="T84" s="197" t="e">
        <f>IF(VLOOKUP($B84,'Data summary'!$L$2:$W$523,T$14,FALSE)=0,NA(),VLOOKUP($B84,'Data summary'!$L$2:$W$523,T$14,FALSE))</f>
        <v>#N/A</v>
      </c>
      <c r="U84" s="197" t="e">
        <f>IF(VLOOKUP($B84,'Data summary'!$L$2:$W$523,U$14,FALSE)=0,NA(),VLOOKUP($B84,'Data summary'!$L$2:$W$523,U$14,FALSE))</f>
        <v>#N/A</v>
      </c>
      <c r="V84" s="198" t="e">
        <f>IF(VLOOKUP($B84,'Data summary'!$L$2:$W$523,V$14,FALSE)=0,NA(),VLOOKUP($B84,'Data summary'!$L$2:$W$523,V$14,FALSE))</f>
        <v>#N/A</v>
      </c>
      <c r="W84" s="207" t="s">
        <v>159</v>
      </c>
    </row>
    <row r="85" spans="10:23" x14ac:dyDescent="0.25">
      <c r="J85"/>
      <c r="L85" s="196" t="e">
        <f>IF(VLOOKUP($B85,'Data summary'!$L$2:$W$523,L$14,FALSE)=0,NA(),VLOOKUP($B85,'Data summary'!$L$2:$W$523,L$14,FALSE))</f>
        <v>#N/A</v>
      </c>
      <c r="M85" s="197" t="e">
        <f>IF(VLOOKUP($B85,'Data summary'!$L$2:$W$523,M$14,FALSE)=0,NA(),VLOOKUP($B85,'Data summary'!$L$2:$W$523,M$14,FALSE))</f>
        <v>#N/A</v>
      </c>
      <c r="N85" s="197" t="e">
        <f>IF(VLOOKUP($B85,'Data summary'!$L$2:$W$523,N$14,FALSE)=0,NA(),VLOOKUP($B85,'Data summary'!$L$2:$W$523,N$14,FALSE))</f>
        <v>#N/A</v>
      </c>
      <c r="O85" s="197" t="e">
        <f>IF(VLOOKUP($B85,'Data summary'!$L$2:$W$523,O$14,FALSE)=0,NA(),VLOOKUP($B85,'Data summary'!$L$2:$W$523,O$14,FALSE))</f>
        <v>#N/A</v>
      </c>
      <c r="P85" s="197" t="e">
        <f>IF(VLOOKUP($B85,'Data summary'!$L$2:$W$523,P$14,FALSE)=0,NA(),VLOOKUP($B85,'Data summary'!$L$2:$W$523,P$14,FALSE))</f>
        <v>#N/A</v>
      </c>
      <c r="Q85" s="197" t="e">
        <f>IF(VLOOKUP($B85,'Data summary'!$L$2:$W$523,Q$14,FALSE)=0,NA(),VLOOKUP($B85,'Data summary'!$L$2:$W$523,Q$14,FALSE))</f>
        <v>#N/A</v>
      </c>
      <c r="R85" s="197" t="e">
        <f>IF(VLOOKUP($B85,'Data summary'!$L$2:$W$523,R$14,FALSE)=0,NA(),VLOOKUP($B85,'Data summary'!$L$2:$W$523,R$14,FALSE))</f>
        <v>#N/A</v>
      </c>
      <c r="S85" s="197" t="e">
        <f>IF(VLOOKUP($B85,'Data summary'!$L$2:$W$523,S$14,FALSE)=0,NA(),VLOOKUP($B85,'Data summary'!$L$2:$W$523,S$14,FALSE))</f>
        <v>#N/A</v>
      </c>
      <c r="T85" s="197" t="e">
        <f>IF(VLOOKUP($B85,'Data summary'!$L$2:$W$523,T$14,FALSE)=0,NA(),VLOOKUP($B85,'Data summary'!$L$2:$W$523,T$14,FALSE))</f>
        <v>#N/A</v>
      </c>
      <c r="U85" s="197" t="e">
        <f>IF(VLOOKUP($B85,'Data summary'!$L$2:$W$523,U$14,FALSE)=0,NA(),VLOOKUP($B85,'Data summary'!$L$2:$W$523,U$14,FALSE))</f>
        <v>#N/A</v>
      </c>
      <c r="V85" s="198" t="e">
        <f>IF(VLOOKUP($B85,'Data summary'!$L$2:$W$523,V$14,FALSE)=0,NA(),VLOOKUP($B85,'Data summary'!$L$2:$W$523,V$14,FALSE))</f>
        <v>#N/A</v>
      </c>
      <c r="W85" s="207" t="s">
        <v>159</v>
      </c>
    </row>
    <row r="86" spans="10:23" x14ac:dyDescent="0.25">
      <c r="J86"/>
      <c r="L86" s="196" t="e">
        <f>IF(VLOOKUP($B86,'Data summary'!$L$2:$W$523,L$14,FALSE)=0,NA(),VLOOKUP($B86,'Data summary'!$L$2:$W$523,L$14,FALSE))</f>
        <v>#N/A</v>
      </c>
      <c r="M86" s="197" t="e">
        <f>IF(VLOOKUP($B86,'Data summary'!$L$2:$W$523,M$14,FALSE)=0,NA(),VLOOKUP($B86,'Data summary'!$L$2:$W$523,M$14,FALSE))</f>
        <v>#N/A</v>
      </c>
      <c r="N86" s="197" t="e">
        <f>IF(VLOOKUP($B86,'Data summary'!$L$2:$W$523,N$14,FALSE)=0,NA(),VLOOKUP($B86,'Data summary'!$L$2:$W$523,N$14,FALSE))</f>
        <v>#N/A</v>
      </c>
      <c r="O86" s="197" t="e">
        <f>IF(VLOOKUP($B86,'Data summary'!$L$2:$W$523,O$14,FALSE)=0,NA(),VLOOKUP($B86,'Data summary'!$L$2:$W$523,O$14,FALSE))</f>
        <v>#N/A</v>
      </c>
      <c r="P86" s="197" t="e">
        <f>IF(VLOOKUP($B86,'Data summary'!$L$2:$W$523,P$14,FALSE)=0,NA(),VLOOKUP($B86,'Data summary'!$L$2:$W$523,P$14,FALSE))</f>
        <v>#N/A</v>
      </c>
      <c r="Q86" s="197" t="e">
        <f>IF(VLOOKUP($B86,'Data summary'!$L$2:$W$523,Q$14,FALSE)=0,NA(),VLOOKUP($B86,'Data summary'!$L$2:$W$523,Q$14,FALSE))</f>
        <v>#N/A</v>
      </c>
      <c r="R86" s="197" t="e">
        <f>IF(VLOOKUP($B86,'Data summary'!$L$2:$W$523,R$14,FALSE)=0,NA(),VLOOKUP($B86,'Data summary'!$L$2:$W$523,R$14,FALSE))</f>
        <v>#N/A</v>
      </c>
      <c r="S86" s="197" t="e">
        <f>IF(VLOOKUP($B86,'Data summary'!$L$2:$W$523,S$14,FALSE)=0,NA(),VLOOKUP($B86,'Data summary'!$L$2:$W$523,S$14,FALSE))</f>
        <v>#N/A</v>
      </c>
      <c r="T86" s="197" t="e">
        <f>IF(VLOOKUP($B86,'Data summary'!$L$2:$W$523,T$14,FALSE)=0,NA(),VLOOKUP($B86,'Data summary'!$L$2:$W$523,T$14,FALSE))</f>
        <v>#N/A</v>
      </c>
      <c r="U86" s="197" t="e">
        <f>IF(VLOOKUP($B86,'Data summary'!$L$2:$W$523,U$14,FALSE)=0,NA(),VLOOKUP($B86,'Data summary'!$L$2:$W$523,U$14,FALSE))</f>
        <v>#N/A</v>
      </c>
      <c r="V86" s="198" t="e">
        <f>IF(VLOOKUP($B86,'Data summary'!$L$2:$W$523,V$14,FALSE)=0,NA(),VLOOKUP($B86,'Data summary'!$L$2:$W$523,V$14,FALSE))</f>
        <v>#N/A</v>
      </c>
      <c r="W86" s="207" t="s">
        <v>159</v>
      </c>
    </row>
    <row r="87" spans="10:23" x14ac:dyDescent="0.25">
      <c r="J87"/>
      <c r="L87" s="196" t="e">
        <f>IF(VLOOKUP($B87,'Data summary'!$L$2:$W$523,L$14,FALSE)=0,NA(),VLOOKUP($B87,'Data summary'!$L$2:$W$523,L$14,FALSE))</f>
        <v>#N/A</v>
      </c>
      <c r="M87" s="197" t="e">
        <f>IF(VLOOKUP($B87,'Data summary'!$L$2:$W$523,M$14,FALSE)=0,NA(),VLOOKUP($B87,'Data summary'!$L$2:$W$523,M$14,FALSE))</f>
        <v>#N/A</v>
      </c>
      <c r="N87" s="197" t="e">
        <f>IF(VLOOKUP($B87,'Data summary'!$L$2:$W$523,N$14,FALSE)=0,NA(),VLOOKUP($B87,'Data summary'!$L$2:$W$523,N$14,FALSE))</f>
        <v>#N/A</v>
      </c>
      <c r="O87" s="197" t="e">
        <f>IF(VLOOKUP($B87,'Data summary'!$L$2:$W$523,O$14,FALSE)=0,NA(),VLOOKUP($B87,'Data summary'!$L$2:$W$523,O$14,FALSE))</f>
        <v>#N/A</v>
      </c>
      <c r="P87" s="197" t="e">
        <f>IF(VLOOKUP($B87,'Data summary'!$L$2:$W$523,P$14,FALSE)=0,NA(),VLOOKUP($B87,'Data summary'!$L$2:$W$523,P$14,FALSE))</f>
        <v>#N/A</v>
      </c>
      <c r="Q87" s="197" t="e">
        <f>IF(VLOOKUP($B87,'Data summary'!$L$2:$W$523,Q$14,FALSE)=0,NA(),VLOOKUP($B87,'Data summary'!$L$2:$W$523,Q$14,FALSE))</f>
        <v>#N/A</v>
      </c>
      <c r="R87" s="197" t="e">
        <f>IF(VLOOKUP($B87,'Data summary'!$L$2:$W$523,R$14,FALSE)=0,NA(),VLOOKUP($B87,'Data summary'!$L$2:$W$523,R$14,FALSE))</f>
        <v>#N/A</v>
      </c>
      <c r="S87" s="197" t="e">
        <f>IF(VLOOKUP($B87,'Data summary'!$L$2:$W$523,S$14,FALSE)=0,NA(),VLOOKUP($B87,'Data summary'!$L$2:$W$523,S$14,FALSE))</f>
        <v>#N/A</v>
      </c>
      <c r="T87" s="197" t="e">
        <f>IF(VLOOKUP($B87,'Data summary'!$L$2:$W$523,T$14,FALSE)=0,NA(),VLOOKUP($B87,'Data summary'!$L$2:$W$523,T$14,FALSE))</f>
        <v>#N/A</v>
      </c>
      <c r="U87" s="197" t="e">
        <f>IF(VLOOKUP($B87,'Data summary'!$L$2:$W$523,U$14,FALSE)=0,NA(),VLOOKUP($B87,'Data summary'!$L$2:$W$523,U$14,FALSE))</f>
        <v>#N/A</v>
      </c>
      <c r="V87" s="198" t="e">
        <f>IF(VLOOKUP($B87,'Data summary'!$L$2:$W$523,V$14,FALSE)=0,NA(),VLOOKUP($B87,'Data summary'!$L$2:$W$523,V$14,FALSE))</f>
        <v>#N/A</v>
      </c>
      <c r="W87" s="207" t="s">
        <v>159</v>
      </c>
    </row>
    <row r="88" spans="10:23" x14ac:dyDescent="0.25">
      <c r="J88"/>
      <c r="L88" s="196" t="e">
        <f>IF(VLOOKUP($B88,'Data summary'!$L$2:$W$523,L$14,FALSE)=0,NA(),VLOOKUP($B88,'Data summary'!$L$2:$W$523,L$14,FALSE))</f>
        <v>#N/A</v>
      </c>
      <c r="M88" s="197" t="e">
        <f>IF(VLOOKUP($B88,'Data summary'!$L$2:$W$523,M$14,FALSE)=0,NA(),VLOOKUP($B88,'Data summary'!$L$2:$W$523,M$14,FALSE))</f>
        <v>#N/A</v>
      </c>
      <c r="N88" s="197" t="e">
        <f>IF(VLOOKUP($B88,'Data summary'!$L$2:$W$523,N$14,FALSE)=0,NA(),VLOOKUP($B88,'Data summary'!$L$2:$W$523,N$14,FALSE))</f>
        <v>#N/A</v>
      </c>
      <c r="O88" s="197" t="e">
        <f>IF(VLOOKUP($B88,'Data summary'!$L$2:$W$523,O$14,FALSE)=0,NA(),VLOOKUP($B88,'Data summary'!$L$2:$W$523,O$14,FALSE))</f>
        <v>#N/A</v>
      </c>
      <c r="P88" s="197" t="e">
        <f>IF(VLOOKUP($B88,'Data summary'!$L$2:$W$523,P$14,FALSE)=0,NA(),VLOOKUP($B88,'Data summary'!$L$2:$W$523,P$14,FALSE))</f>
        <v>#N/A</v>
      </c>
      <c r="Q88" s="197" t="e">
        <f>IF(VLOOKUP($B88,'Data summary'!$L$2:$W$523,Q$14,FALSE)=0,NA(),VLOOKUP($B88,'Data summary'!$L$2:$W$523,Q$14,FALSE))</f>
        <v>#N/A</v>
      </c>
      <c r="R88" s="197" t="e">
        <f>IF(VLOOKUP($B88,'Data summary'!$L$2:$W$523,R$14,FALSE)=0,NA(),VLOOKUP($B88,'Data summary'!$L$2:$W$523,R$14,FALSE))</f>
        <v>#N/A</v>
      </c>
      <c r="S88" s="197" t="e">
        <f>IF(VLOOKUP($B88,'Data summary'!$L$2:$W$523,S$14,FALSE)=0,NA(),VLOOKUP($B88,'Data summary'!$L$2:$W$523,S$14,FALSE))</f>
        <v>#N/A</v>
      </c>
      <c r="T88" s="197" t="e">
        <f>IF(VLOOKUP($B88,'Data summary'!$L$2:$W$523,T$14,FALSE)=0,NA(),VLOOKUP($B88,'Data summary'!$L$2:$W$523,T$14,FALSE))</f>
        <v>#N/A</v>
      </c>
      <c r="U88" s="197" t="e">
        <f>IF(VLOOKUP($B88,'Data summary'!$L$2:$W$523,U$14,FALSE)=0,NA(),VLOOKUP($B88,'Data summary'!$L$2:$W$523,U$14,FALSE))</f>
        <v>#N/A</v>
      </c>
      <c r="V88" s="198" t="e">
        <f>IF(VLOOKUP($B88,'Data summary'!$L$2:$W$523,V$14,FALSE)=0,NA(),VLOOKUP($B88,'Data summary'!$L$2:$W$523,V$14,FALSE))</f>
        <v>#N/A</v>
      </c>
      <c r="W88" s="207" t="s">
        <v>159</v>
      </c>
    </row>
    <row r="89" spans="10:23" x14ac:dyDescent="0.25">
      <c r="J89"/>
      <c r="L89" s="196" t="e">
        <f>IF(VLOOKUP($B89,'Data summary'!$L$2:$W$523,L$14,FALSE)=0,NA(),VLOOKUP($B89,'Data summary'!$L$2:$W$523,L$14,FALSE))</f>
        <v>#N/A</v>
      </c>
      <c r="M89" s="197" t="e">
        <f>IF(VLOOKUP($B89,'Data summary'!$L$2:$W$523,M$14,FALSE)=0,NA(),VLOOKUP($B89,'Data summary'!$L$2:$W$523,M$14,FALSE))</f>
        <v>#N/A</v>
      </c>
      <c r="N89" s="197" t="e">
        <f>IF(VLOOKUP($B89,'Data summary'!$L$2:$W$523,N$14,FALSE)=0,NA(),VLOOKUP($B89,'Data summary'!$L$2:$W$523,N$14,FALSE))</f>
        <v>#N/A</v>
      </c>
      <c r="O89" s="197" t="e">
        <f>IF(VLOOKUP($B89,'Data summary'!$L$2:$W$523,O$14,FALSE)=0,NA(),VLOOKUP($B89,'Data summary'!$L$2:$W$523,O$14,FALSE))</f>
        <v>#N/A</v>
      </c>
      <c r="P89" s="197" t="e">
        <f>IF(VLOOKUP($B89,'Data summary'!$L$2:$W$523,P$14,FALSE)=0,NA(),VLOOKUP($B89,'Data summary'!$L$2:$W$523,P$14,FALSE))</f>
        <v>#N/A</v>
      </c>
      <c r="Q89" s="197" t="e">
        <f>IF(VLOOKUP($B89,'Data summary'!$L$2:$W$523,Q$14,FALSE)=0,NA(),VLOOKUP($B89,'Data summary'!$L$2:$W$523,Q$14,FALSE))</f>
        <v>#N/A</v>
      </c>
      <c r="R89" s="197" t="e">
        <f>IF(VLOOKUP($B89,'Data summary'!$L$2:$W$523,R$14,FALSE)=0,NA(),VLOOKUP($B89,'Data summary'!$L$2:$W$523,R$14,FALSE))</f>
        <v>#N/A</v>
      </c>
      <c r="S89" s="197" t="e">
        <f>IF(VLOOKUP($B89,'Data summary'!$L$2:$W$523,S$14,FALSE)=0,NA(),VLOOKUP($B89,'Data summary'!$L$2:$W$523,S$14,FALSE))</f>
        <v>#N/A</v>
      </c>
      <c r="T89" s="197" t="e">
        <f>IF(VLOOKUP($B89,'Data summary'!$L$2:$W$523,T$14,FALSE)=0,NA(),VLOOKUP($B89,'Data summary'!$L$2:$W$523,T$14,FALSE))</f>
        <v>#N/A</v>
      </c>
      <c r="U89" s="197" t="e">
        <f>IF(VLOOKUP($B89,'Data summary'!$L$2:$W$523,U$14,FALSE)=0,NA(),VLOOKUP($B89,'Data summary'!$L$2:$W$523,U$14,FALSE))</f>
        <v>#N/A</v>
      </c>
      <c r="V89" s="198" t="e">
        <f>IF(VLOOKUP($B89,'Data summary'!$L$2:$W$523,V$14,FALSE)=0,NA(),VLOOKUP($B89,'Data summary'!$L$2:$W$523,V$14,FALSE))</f>
        <v>#N/A</v>
      </c>
      <c r="W89" s="207" t="s">
        <v>159</v>
      </c>
    </row>
    <row r="90" spans="10:23" x14ac:dyDescent="0.25">
      <c r="J90"/>
      <c r="L90" s="196" t="e">
        <f>IF(VLOOKUP($B90,'Data summary'!$L$2:$W$523,L$14,FALSE)=0,NA(),VLOOKUP($B90,'Data summary'!$L$2:$W$523,L$14,FALSE))</f>
        <v>#N/A</v>
      </c>
      <c r="M90" s="197" t="e">
        <f>IF(VLOOKUP($B90,'Data summary'!$L$2:$W$523,M$14,FALSE)=0,NA(),VLOOKUP($B90,'Data summary'!$L$2:$W$523,M$14,FALSE))</f>
        <v>#N/A</v>
      </c>
      <c r="N90" s="197" t="e">
        <f>IF(VLOOKUP($B90,'Data summary'!$L$2:$W$523,N$14,FALSE)=0,NA(),VLOOKUP($B90,'Data summary'!$L$2:$W$523,N$14,FALSE))</f>
        <v>#N/A</v>
      </c>
      <c r="O90" s="197" t="e">
        <f>IF(VLOOKUP($B90,'Data summary'!$L$2:$W$523,O$14,FALSE)=0,NA(),VLOOKUP($B90,'Data summary'!$L$2:$W$523,O$14,FALSE))</f>
        <v>#N/A</v>
      </c>
      <c r="P90" s="197" t="e">
        <f>IF(VLOOKUP($B90,'Data summary'!$L$2:$W$523,P$14,FALSE)=0,NA(),VLOOKUP($B90,'Data summary'!$L$2:$W$523,P$14,FALSE))</f>
        <v>#N/A</v>
      </c>
      <c r="Q90" s="197" t="e">
        <f>IF(VLOOKUP($B90,'Data summary'!$L$2:$W$523,Q$14,FALSE)=0,NA(),VLOOKUP($B90,'Data summary'!$L$2:$W$523,Q$14,FALSE))</f>
        <v>#N/A</v>
      </c>
      <c r="R90" s="197" t="e">
        <f>IF(VLOOKUP($B90,'Data summary'!$L$2:$W$523,R$14,FALSE)=0,NA(),VLOOKUP($B90,'Data summary'!$L$2:$W$523,R$14,FALSE))</f>
        <v>#N/A</v>
      </c>
      <c r="S90" s="197" t="e">
        <f>IF(VLOOKUP($B90,'Data summary'!$L$2:$W$523,S$14,FALSE)=0,NA(),VLOOKUP($B90,'Data summary'!$L$2:$W$523,S$14,FALSE))</f>
        <v>#N/A</v>
      </c>
      <c r="T90" s="197" t="e">
        <f>IF(VLOOKUP($B90,'Data summary'!$L$2:$W$523,T$14,FALSE)=0,NA(),VLOOKUP($B90,'Data summary'!$L$2:$W$523,T$14,FALSE))</f>
        <v>#N/A</v>
      </c>
      <c r="U90" s="197" t="e">
        <f>IF(VLOOKUP($B90,'Data summary'!$L$2:$W$523,U$14,FALSE)=0,NA(),VLOOKUP($B90,'Data summary'!$L$2:$W$523,U$14,FALSE))</f>
        <v>#N/A</v>
      </c>
      <c r="V90" s="198" t="e">
        <f>IF(VLOOKUP($B90,'Data summary'!$L$2:$W$523,V$14,FALSE)=0,NA(),VLOOKUP($B90,'Data summary'!$L$2:$W$523,V$14,FALSE))</f>
        <v>#N/A</v>
      </c>
      <c r="W90" s="207" t="s">
        <v>159</v>
      </c>
    </row>
    <row r="91" spans="10:23" x14ac:dyDescent="0.25">
      <c r="J91"/>
      <c r="L91" s="196" t="e">
        <f>IF(VLOOKUP($B91,'Data summary'!$L$2:$W$523,L$14,FALSE)=0,NA(),VLOOKUP($B91,'Data summary'!$L$2:$W$523,L$14,FALSE))</f>
        <v>#N/A</v>
      </c>
      <c r="M91" s="197" t="e">
        <f>IF(VLOOKUP($B91,'Data summary'!$L$2:$W$523,M$14,FALSE)=0,NA(),VLOOKUP($B91,'Data summary'!$L$2:$W$523,M$14,FALSE))</f>
        <v>#N/A</v>
      </c>
      <c r="N91" s="197" t="e">
        <f>IF(VLOOKUP($B91,'Data summary'!$L$2:$W$523,N$14,FALSE)=0,NA(),VLOOKUP($B91,'Data summary'!$L$2:$W$523,N$14,FALSE))</f>
        <v>#N/A</v>
      </c>
      <c r="O91" s="197" t="e">
        <f>IF(VLOOKUP($B91,'Data summary'!$L$2:$W$523,O$14,FALSE)=0,NA(),VLOOKUP($B91,'Data summary'!$L$2:$W$523,O$14,FALSE))</f>
        <v>#N/A</v>
      </c>
      <c r="P91" s="197" t="e">
        <f>IF(VLOOKUP($B91,'Data summary'!$L$2:$W$523,P$14,FALSE)=0,NA(),VLOOKUP($B91,'Data summary'!$L$2:$W$523,P$14,FALSE))</f>
        <v>#N/A</v>
      </c>
      <c r="Q91" s="197" t="e">
        <f>IF(VLOOKUP($B91,'Data summary'!$L$2:$W$523,Q$14,FALSE)=0,NA(),VLOOKUP($B91,'Data summary'!$L$2:$W$523,Q$14,FALSE))</f>
        <v>#N/A</v>
      </c>
      <c r="R91" s="197" t="e">
        <f>IF(VLOOKUP($B91,'Data summary'!$L$2:$W$523,R$14,FALSE)=0,NA(),VLOOKUP($B91,'Data summary'!$L$2:$W$523,R$14,FALSE))</f>
        <v>#N/A</v>
      </c>
      <c r="S91" s="197" t="e">
        <f>IF(VLOOKUP($B91,'Data summary'!$L$2:$W$523,S$14,FALSE)=0,NA(),VLOOKUP($B91,'Data summary'!$L$2:$W$523,S$14,FALSE))</f>
        <v>#N/A</v>
      </c>
      <c r="T91" s="197" t="e">
        <f>IF(VLOOKUP($B91,'Data summary'!$L$2:$W$523,T$14,FALSE)=0,NA(),VLOOKUP($B91,'Data summary'!$L$2:$W$523,T$14,FALSE))</f>
        <v>#N/A</v>
      </c>
      <c r="U91" s="197" t="e">
        <f>IF(VLOOKUP($B91,'Data summary'!$L$2:$W$523,U$14,FALSE)=0,NA(),VLOOKUP($B91,'Data summary'!$L$2:$W$523,U$14,FALSE))</f>
        <v>#N/A</v>
      </c>
      <c r="V91" s="198" t="e">
        <f>IF(VLOOKUP($B91,'Data summary'!$L$2:$W$523,V$14,FALSE)=0,NA(),VLOOKUP($B91,'Data summary'!$L$2:$W$523,V$14,FALSE))</f>
        <v>#N/A</v>
      </c>
      <c r="W91" s="207" t="s">
        <v>159</v>
      </c>
    </row>
    <row r="92" spans="10:23" x14ac:dyDescent="0.25">
      <c r="J92"/>
      <c r="L92" s="196" t="e">
        <f>IF(VLOOKUP($B92,'Data summary'!$L$2:$W$523,L$14,FALSE)=0,NA(),VLOOKUP($B92,'Data summary'!$L$2:$W$523,L$14,FALSE))</f>
        <v>#N/A</v>
      </c>
      <c r="M92" s="197" t="e">
        <f>IF(VLOOKUP($B92,'Data summary'!$L$2:$W$523,M$14,FALSE)=0,NA(),VLOOKUP($B92,'Data summary'!$L$2:$W$523,M$14,FALSE))</f>
        <v>#N/A</v>
      </c>
      <c r="N92" s="197" t="e">
        <f>IF(VLOOKUP($B92,'Data summary'!$L$2:$W$523,N$14,FALSE)=0,NA(),VLOOKUP($B92,'Data summary'!$L$2:$W$523,N$14,FALSE))</f>
        <v>#N/A</v>
      </c>
      <c r="O92" s="197" t="e">
        <f>IF(VLOOKUP($B92,'Data summary'!$L$2:$W$523,O$14,FALSE)=0,NA(),VLOOKUP($B92,'Data summary'!$L$2:$W$523,O$14,FALSE))</f>
        <v>#N/A</v>
      </c>
      <c r="P92" s="197" t="e">
        <f>IF(VLOOKUP($B92,'Data summary'!$L$2:$W$523,P$14,FALSE)=0,NA(),VLOOKUP($B92,'Data summary'!$L$2:$W$523,P$14,FALSE))</f>
        <v>#N/A</v>
      </c>
      <c r="Q92" s="197" t="e">
        <f>IF(VLOOKUP($B92,'Data summary'!$L$2:$W$523,Q$14,FALSE)=0,NA(),VLOOKUP($B92,'Data summary'!$L$2:$W$523,Q$14,FALSE))</f>
        <v>#N/A</v>
      </c>
      <c r="R92" s="197" t="e">
        <f>IF(VLOOKUP($B92,'Data summary'!$L$2:$W$523,R$14,FALSE)=0,NA(),VLOOKUP($B92,'Data summary'!$L$2:$W$523,R$14,FALSE))</f>
        <v>#N/A</v>
      </c>
      <c r="S92" s="197" t="e">
        <f>IF(VLOOKUP($B92,'Data summary'!$L$2:$W$523,S$14,FALSE)=0,NA(),VLOOKUP($B92,'Data summary'!$L$2:$W$523,S$14,FALSE))</f>
        <v>#N/A</v>
      </c>
      <c r="T92" s="197" t="e">
        <f>IF(VLOOKUP($B92,'Data summary'!$L$2:$W$523,T$14,FALSE)=0,NA(),VLOOKUP($B92,'Data summary'!$L$2:$W$523,T$14,FALSE))</f>
        <v>#N/A</v>
      </c>
      <c r="U92" s="197" t="e">
        <f>IF(VLOOKUP($B92,'Data summary'!$L$2:$W$523,U$14,FALSE)=0,NA(),VLOOKUP($B92,'Data summary'!$L$2:$W$523,U$14,FALSE))</f>
        <v>#N/A</v>
      </c>
      <c r="V92" s="198" t="e">
        <f>IF(VLOOKUP($B92,'Data summary'!$L$2:$W$523,V$14,FALSE)=0,NA(),VLOOKUP($B92,'Data summary'!$L$2:$W$523,V$14,FALSE))</f>
        <v>#N/A</v>
      </c>
      <c r="W92" s="207" t="s">
        <v>159</v>
      </c>
    </row>
    <row r="93" spans="10:23" x14ac:dyDescent="0.25">
      <c r="J93"/>
      <c r="L93" s="196" t="e">
        <f>IF(VLOOKUP($B93,'Data summary'!$L$2:$W$523,L$14,FALSE)=0,NA(),VLOOKUP($B93,'Data summary'!$L$2:$W$523,L$14,FALSE))</f>
        <v>#N/A</v>
      </c>
      <c r="M93" s="197" t="e">
        <f>IF(VLOOKUP($B93,'Data summary'!$L$2:$W$523,M$14,FALSE)=0,NA(),VLOOKUP($B93,'Data summary'!$L$2:$W$523,M$14,FALSE))</f>
        <v>#N/A</v>
      </c>
      <c r="N93" s="197" t="e">
        <f>IF(VLOOKUP($B93,'Data summary'!$L$2:$W$523,N$14,FALSE)=0,NA(),VLOOKUP($B93,'Data summary'!$L$2:$W$523,N$14,FALSE))</f>
        <v>#N/A</v>
      </c>
      <c r="O93" s="197" t="e">
        <f>IF(VLOOKUP($B93,'Data summary'!$L$2:$W$523,O$14,FALSE)=0,NA(),VLOOKUP($B93,'Data summary'!$L$2:$W$523,O$14,FALSE))</f>
        <v>#N/A</v>
      </c>
      <c r="P93" s="197" t="e">
        <f>IF(VLOOKUP($B93,'Data summary'!$L$2:$W$523,P$14,FALSE)=0,NA(),VLOOKUP($B93,'Data summary'!$L$2:$W$523,P$14,FALSE))</f>
        <v>#N/A</v>
      </c>
      <c r="Q93" s="197" t="e">
        <f>IF(VLOOKUP($B93,'Data summary'!$L$2:$W$523,Q$14,FALSE)=0,NA(),VLOOKUP($B93,'Data summary'!$L$2:$W$523,Q$14,FALSE))</f>
        <v>#N/A</v>
      </c>
      <c r="R93" s="197" t="e">
        <f>IF(VLOOKUP($B93,'Data summary'!$L$2:$W$523,R$14,FALSE)=0,NA(),VLOOKUP($B93,'Data summary'!$L$2:$W$523,R$14,FALSE))</f>
        <v>#N/A</v>
      </c>
      <c r="S93" s="197" t="e">
        <f>IF(VLOOKUP($B93,'Data summary'!$L$2:$W$523,S$14,FALSE)=0,NA(),VLOOKUP($B93,'Data summary'!$L$2:$W$523,S$14,FALSE))</f>
        <v>#N/A</v>
      </c>
      <c r="T93" s="197" t="e">
        <f>IF(VLOOKUP($B93,'Data summary'!$L$2:$W$523,T$14,FALSE)=0,NA(),VLOOKUP($B93,'Data summary'!$L$2:$W$523,T$14,FALSE))</f>
        <v>#N/A</v>
      </c>
      <c r="U93" s="197" t="e">
        <f>IF(VLOOKUP($B93,'Data summary'!$L$2:$W$523,U$14,FALSE)=0,NA(),VLOOKUP($B93,'Data summary'!$L$2:$W$523,U$14,FALSE))</f>
        <v>#N/A</v>
      </c>
      <c r="V93" s="198" t="e">
        <f>IF(VLOOKUP($B93,'Data summary'!$L$2:$W$523,V$14,FALSE)=0,NA(),VLOOKUP($B93,'Data summary'!$L$2:$W$523,V$14,FALSE))</f>
        <v>#N/A</v>
      </c>
      <c r="W93" s="207" t="s">
        <v>159</v>
      </c>
    </row>
    <row r="94" spans="10:23" x14ac:dyDescent="0.25">
      <c r="J94"/>
      <c r="L94" s="196" t="e">
        <f>IF(VLOOKUP($B94,'Data summary'!$L$2:$W$523,L$14,FALSE)=0,NA(),VLOOKUP($B94,'Data summary'!$L$2:$W$523,L$14,FALSE))</f>
        <v>#N/A</v>
      </c>
      <c r="M94" s="197" t="e">
        <f>IF(VLOOKUP($B94,'Data summary'!$L$2:$W$523,M$14,FALSE)=0,NA(),VLOOKUP($B94,'Data summary'!$L$2:$W$523,M$14,FALSE))</f>
        <v>#N/A</v>
      </c>
      <c r="N94" s="197" t="e">
        <f>IF(VLOOKUP($B94,'Data summary'!$L$2:$W$523,N$14,FALSE)=0,NA(),VLOOKUP($B94,'Data summary'!$L$2:$W$523,N$14,FALSE))</f>
        <v>#N/A</v>
      </c>
      <c r="O94" s="197" t="e">
        <f>IF(VLOOKUP($B94,'Data summary'!$L$2:$W$523,O$14,FALSE)=0,NA(),VLOOKUP($B94,'Data summary'!$L$2:$W$523,O$14,FALSE))</f>
        <v>#N/A</v>
      </c>
      <c r="P94" s="197" t="e">
        <f>IF(VLOOKUP($B94,'Data summary'!$L$2:$W$523,P$14,FALSE)=0,NA(),VLOOKUP($B94,'Data summary'!$L$2:$W$523,P$14,FALSE))</f>
        <v>#N/A</v>
      </c>
      <c r="Q94" s="197" t="e">
        <f>IF(VLOOKUP($B94,'Data summary'!$L$2:$W$523,Q$14,FALSE)=0,NA(),VLOOKUP($B94,'Data summary'!$L$2:$W$523,Q$14,FALSE))</f>
        <v>#N/A</v>
      </c>
      <c r="R94" s="197" t="e">
        <f>IF(VLOOKUP($B94,'Data summary'!$L$2:$W$523,R$14,FALSE)=0,NA(),VLOOKUP($B94,'Data summary'!$L$2:$W$523,R$14,FALSE))</f>
        <v>#N/A</v>
      </c>
      <c r="S94" s="197" t="e">
        <f>IF(VLOOKUP($B94,'Data summary'!$L$2:$W$523,S$14,FALSE)=0,NA(),VLOOKUP($B94,'Data summary'!$L$2:$W$523,S$14,FALSE))</f>
        <v>#N/A</v>
      </c>
      <c r="T94" s="197" t="e">
        <f>IF(VLOOKUP($B94,'Data summary'!$L$2:$W$523,T$14,FALSE)=0,NA(),VLOOKUP($B94,'Data summary'!$L$2:$W$523,T$14,FALSE))</f>
        <v>#N/A</v>
      </c>
      <c r="U94" s="197" t="e">
        <f>IF(VLOOKUP($B94,'Data summary'!$L$2:$W$523,U$14,FALSE)=0,NA(),VLOOKUP($B94,'Data summary'!$L$2:$W$523,U$14,FALSE))</f>
        <v>#N/A</v>
      </c>
      <c r="V94" s="198" t="e">
        <f>IF(VLOOKUP($B94,'Data summary'!$L$2:$W$523,V$14,FALSE)=0,NA(),VLOOKUP($B94,'Data summary'!$L$2:$W$523,V$14,FALSE))</f>
        <v>#N/A</v>
      </c>
      <c r="W94" s="207" t="s">
        <v>159</v>
      </c>
    </row>
    <row r="95" spans="10:23" x14ac:dyDescent="0.25">
      <c r="J95"/>
      <c r="L95" s="196" t="e">
        <f>IF(VLOOKUP($B95,'Data summary'!$L$2:$W$523,L$14,FALSE)=0,NA(),VLOOKUP($B95,'Data summary'!$L$2:$W$523,L$14,FALSE))</f>
        <v>#N/A</v>
      </c>
      <c r="M95" s="197" t="e">
        <f>IF(VLOOKUP($B95,'Data summary'!$L$2:$W$523,M$14,FALSE)=0,NA(),VLOOKUP($B95,'Data summary'!$L$2:$W$523,M$14,FALSE))</f>
        <v>#N/A</v>
      </c>
      <c r="N95" s="197" t="e">
        <f>IF(VLOOKUP($B95,'Data summary'!$L$2:$W$523,N$14,FALSE)=0,NA(),VLOOKUP($B95,'Data summary'!$L$2:$W$523,N$14,FALSE))</f>
        <v>#N/A</v>
      </c>
      <c r="O95" s="197" t="e">
        <f>IF(VLOOKUP($B95,'Data summary'!$L$2:$W$523,O$14,FALSE)=0,NA(),VLOOKUP($B95,'Data summary'!$L$2:$W$523,O$14,FALSE))</f>
        <v>#N/A</v>
      </c>
      <c r="P95" s="197" t="e">
        <f>IF(VLOOKUP($B95,'Data summary'!$L$2:$W$523,P$14,FALSE)=0,NA(),VLOOKUP($B95,'Data summary'!$L$2:$W$523,P$14,FALSE))</f>
        <v>#N/A</v>
      </c>
      <c r="Q95" s="197" t="e">
        <f>IF(VLOOKUP($B95,'Data summary'!$L$2:$W$523,Q$14,FALSE)=0,NA(),VLOOKUP($B95,'Data summary'!$L$2:$W$523,Q$14,FALSE))</f>
        <v>#N/A</v>
      </c>
      <c r="R95" s="197" t="e">
        <f>IF(VLOOKUP($B95,'Data summary'!$L$2:$W$523,R$14,FALSE)=0,NA(),VLOOKUP($B95,'Data summary'!$L$2:$W$523,R$14,FALSE))</f>
        <v>#N/A</v>
      </c>
      <c r="S95" s="197" t="e">
        <f>IF(VLOOKUP($B95,'Data summary'!$L$2:$W$523,S$14,FALSE)=0,NA(),VLOOKUP($B95,'Data summary'!$L$2:$W$523,S$14,FALSE))</f>
        <v>#N/A</v>
      </c>
      <c r="T95" s="197" t="e">
        <f>IF(VLOOKUP($B95,'Data summary'!$L$2:$W$523,T$14,FALSE)=0,NA(),VLOOKUP($B95,'Data summary'!$L$2:$W$523,T$14,FALSE))</f>
        <v>#N/A</v>
      </c>
      <c r="U95" s="197" t="e">
        <f>IF(VLOOKUP($B95,'Data summary'!$L$2:$W$523,U$14,FALSE)=0,NA(),VLOOKUP($B95,'Data summary'!$L$2:$W$523,U$14,FALSE))</f>
        <v>#N/A</v>
      </c>
      <c r="V95" s="198" t="e">
        <f>IF(VLOOKUP($B95,'Data summary'!$L$2:$W$523,V$14,FALSE)=0,NA(),VLOOKUP($B95,'Data summary'!$L$2:$W$523,V$14,FALSE))</f>
        <v>#N/A</v>
      </c>
      <c r="W95" s="207" t="s">
        <v>159</v>
      </c>
    </row>
    <row r="96" spans="10:23" x14ac:dyDescent="0.25">
      <c r="J96"/>
      <c r="L96" s="196" t="e">
        <f>IF(VLOOKUP($B96,'Data summary'!$L$2:$W$523,L$14,FALSE)=0,NA(),VLOOKUP($B96,'Data summary'!$L$2:$W$523,L$14,FALSE))</f>
        <v>#N/A</v>
      </c>
      <c r="M96" s="197" t="e">
        <f>IF(VLOOKUP($B96,'Data summary'!$L$2:$W$523,M$14,FALSE)=0,NA(),VLOOKUP($B96,'Data summary'!$L$2:$W$523,M$14,FALSE))</f>
        <v>#N/A</v>
      </c>
      <c r="N96" s="197" t="e">
        <f>IF(VLOOKUP($B96,'Data summary'!$L$2:$W$523,N$14,FALSE)=0,NA(),VLOOKUP($B96,'Data summary'!$L$2:$W$523,N$14,FALSE))</f>
        <v>#N/A</v>
      </c>
      <c r="O96" s="197" t="e">
        <f>IF(VLOOKUP($B96,'Data summary'!$L$2:$W$523,O$14,FALSE)=0,NA(),VLOOKUP($B96,'Data summary'!$L$2:$W$523,O$14,FALSE))</f>
        <v>#N/A</v>
      </c>
      <c r="P96" s="197" t="e">
        <f>IF(VLOOKUP($B96,'Data summary'!$L$2:$W$523,P$14,FALSE)=0,NA(),VLOOKUP($B96,'Data summary'!$L$2:$W$523,P$14,FALSE))</f>
        <v>#N/A</v>
      </c>
      <c r="Q96" s="197" t="e">
        <f>IF(VLOOKUP($B96,'Data summary'!$L$2:$W$523,Q$14,FALSE)=0,NA(),VLOOKUP($B96,'Data summary'!$L$2:$W$523,Q$14,FALSE))</f>
        <v>#N/A</v>
      </c>
      <c r="R96" s="197" t="e">
        <f>IF(VLOOKUP($B96,'Data summary'!$L$2:$W$523,R$14,FALSE)=0,NA(),VLOOKUP($B96,'Data summary'!$L$2:$W$523,R$14,FALSE))</f>
        <v>#N/A</v>
      </c>
      <c r="S96" s="197" t="e">
        <f>IF(VLOOKUP($B96,'Data summary'!$L$2:$W$523,S$14,FALSE)=0,NA(),VLOOKUP($B96,'Data summary'!$L$2:$W$523,S$14,FALSE))</f>
        <v>#N/A</v>
      </c>
      <c r="T96" s="197" t="e">
        <f>IF(VLOOKUP($B96,'Data summary'!$L$2:$W$523,T$14,FALSE)=0,NA(),VLOOKUP($B96,'Data summary'!$L$2:$W$523,T$14,FALSE))</f>
        <v>#N/A</v>
      </c>
      <c r="U96" s="197" t="e">
        <f>IF(VLOOKUP($B96,'Data summary'!$L$2:$W$523,U$14,FALSE)=0,NA(),VLOOKUP($B96,'Data summary'!$L$2:$W$523,U$14,FALSE))</f>
        <v>#N/A</v>
      </c>
      <c r="V96" s="198" t="e">
        <f>IF(VLOOKUP($B96,'Data summary'!$L$2:$W$523,V$14,FALSE)=0,NA(),VLOOKUP($B96,'Data summary'!$L$2:$W$523,V$14,FALSE))</f>
        <v>#N/A</v>
      </c>
      <c r="W96" s="207" t="s">
        <v>159</v>
      </c>
    </row>
    <row r="97" spans="10:23" x14ac:dyDescent="0.25">
      <c r="J97"/>
      <c r="L97" s="196" t="e">
        <f>IF(VLOOKUP($B97,'Data summary'!$L$2:$W$523,L$14,FALSE)=0,NA(),VLOOKUP($B97,'Data summary'!$L$2:$W$523,L$14,FALSE))</f>
        <v>#N/A</v>
      </c>
      <c r="M97" s="197" t="e">
        <f>IF(VLOOKUP($B97,'Data summary'!$L$2:$W$523,M$14,FALSE)=0,NA(),VLOOKUP($B97,'Data summary'!$L$2:$W$523,M$14,FALSE))</f>
        <v>#N/A</v>
      </c>
      <c r="N97" s="197" t="e">
        <f>IF(VLOOKUP($B97,'Data summary'!$L$2:$W$523,N$14,FALSE)=0,NA(),VLOOKUP($B97,'Data summary'!$L$2:$W$523,N$14,FALSE))</f>
        <v>#N/A</v>
      </c>
      <c r="O97" s="197" t="e">
        <f>IF(VLOOKUP($B97,'Data summary'!$L$2:$W$523,O$14,FALSE)=0,NA(),VLOOKUP($B97,'Data summary'!$L$2:$W$523,O$14,FALSE))</f>
        <v>#N/A</v>
      </c>
      <c r="P97" s="197" t="e">
        <f>IF(VLOOKUP($B97,'Data summary'!$L$2:$W$523,P$14,FALSE)=0,NA(),VLOOKUP($B97,'Data summary'!$L$2:$W$523,P$14,FALSE))</f>
        <v>#N/A</v>
      </c>
      <c r="Q97" s="197" t="e">
        <f>IF(VLOOKUP($B97,'Data summary'!$L$2:$W$523,Q$14,FALSE)=0,NA(),VLOOKUP($B97,'Data summary'!$L$2:$W$523,Q$14,FALSE))</f>
        <v>#N/A</v>
      </c>
      <c r="R97" s="197" t="e">
        <f>IF(VLOOKUP($B97,'Data summary'!$L$2:$W$523,R$14,FALSE)=0,NA(),VLOOKUP($B97,'Data summary'!$L$2:$W$523,R$14,FALSE))</f>
        <v>#N/A</v>
      </c>
      <c r="S97" s="197" t="e">
        <f>IF(VLOOKUP($B97,'Data summary'!$L$2:$W$523,S$14,FALSE)=0,NA(),VLOOKUP($B97,'Data summary'!$L$2:$W$523,S$14,FALSE))</f>
        <v>#N/A</v>
      </c>
      <c r="T97" s="197" t="e">
        <f>IF(VLOOKUP($B97,'Data summary'!$L$2:$W$523,T$14,FALSE)=0,NA(),VLOOKUP($B97,'Data summary'!$L$2:$W$523,T$14,FALSE))</f>
        <v>#N/A</v>
      </c>
      <c r="U97" s="197" t="e">
        <f>IF(VLOOKUP($B97,'Data summary'!$L$2:$W$523,U$14,FALSE)=0,NA(),VLOOKUP($B97,'Data summary'!$L$2:$W$523,U$14,FALSE))</f>
        <v>#N/A</v>
      </c>
      <c r="V97" s="198" t="e">
        <f>IF(VLOOKUP($B97,'Data summary'!$L$2:$W$523,V$14,FALSE)=0,NA(),VLOOKUP($B97,'Data summary'!$L$2:$W$523,V$14,FALSE))</f>
        <v>#N/A</v>
      </c>
      <c r="W97" s="207" t="s">
        <v>159</v>
      </c>
    </row>
    <row r="98" spans="10:23" x14ac:dyDescent="0.25">
      <c r="J98"/>
      <c r="L98" s="196" t="e">
        <f>IF(VLOOKUP($B98,'Data summary'!$L$2:$W$523,L$14,FALSE)=0,NA(),VLOOKUP($B98,'Data summary'!$L$2:$W$523,L$14,FALSE))</f>
        <v>#N/A</v>
      </c>
      <c r="M98" s="197" t="e">
        <f>IF(VLOOKUP($B98,'Data summary'!$L$2:$W$523,M$14,FALSE)=0,NA(),VLOOKUP($B98,'Data summary'!$L$2:$W$523,M$14,FALSE))</f>
        <v>#N/A</v>
      </c>
      <c r="N98" s="197" t="e">
        <f>IF(VLOOKUP($B98,'Data summary'!$L$2:$W$523,N$14,FALSE)=0,NA(),VLOOKUP($B98,'Data summary'!$L$2:$W$523,N$14,FALSE))</f>
        <v>#N/A</v>
      </c>
      <c r="O98" s="197" t="e">
        <f>IF(VLOOKUP($B98,'Data summary'!$L$2:$W$523,O$14,FALSE)=0,NA(),VLOOKUP($B98,'Data summary'!$L$2:$W$523,O$14,FALSE))</f>
        <v>#N/A</v>
      </c>
      <c r="P98" s="197" t="e">
        <f>IF(VLOOKUP($B98,'Data summary'!$L$2:$W$523,P$14,FALSE)=0,NA(),VLOOKUP($B98,'Data summary'!$L$2:$W$523,P$14,FALSE))</f>
        <v>#N/A</v>
      </c>
      <c r="Q98" s="197" t="e">
        <f>IF(VLOOKUP($B98,'Data summary'!$L$2:$W$523,Q$14,FALSE)=0,NA(),VLOOKUP($B98,'Data summary'!$L$2:$W$523,Q$14,FALSE))</f>
        <v>#N/A</v>
      </c>
      <c r="R98" s="197" t="e">
        <f>IF(VLOOKUP($B98,'Data summary'!$L$2:$W$523,R$14,FALSE)=0,NA(),VLOOKUP($B98,'Data summary'!$L$2:$W$523,R$14,FALSE))</f>
        <v>#N/A</v>
      </c>
      <c r="S98" s="197" t="e">
        <f>IF(VLOOKUP($B98,'Data summary'!$L$2:$W$523,S$14,FALSE)=0,NA(),VLOOKUP($B98,'Data summary'!$L$2:$W$523,S$14,FALSE))</f>
        <v>#N/A</v>
      </c>
      <c r="T98" s="197" t="e">
        <f>IF(VLOOKUP($B98,'Data summary'!$L$2:$W$523,T$14,FALSE)=0,NA(),VLOOKUP($B98,'Data summary'!$L$2:$W$523,T$14,FALSE))</f>
        <v>#N/A</v>
      </c>
      <c r="U98" s="197" t="e">
        <f>IF(VLOOKUP($B98,'Data summary'!$L$2:$W$523,U$14,FALSE)=0,NA(),VLOOKUP($B98,'Data summary'!$L$2:$W$523,U$14,FALSE))</f>
        <v>#N/A</v>
      </c>
      <c r="V98" s="198" t="e">
        <f>IF(VLOOKUP($B98,'Data summary'!$L$2:$W$523,V$14,FALSE)=0,NA(),VLOOKUP($B98,'Data summary'!$L$2:$W$523,V$14,FALSE))</f>
        <v>#N/A</v>
      </c>
      <c r="W98" s="207" t="s">
        <v>159</v>
      </c>
    </row>
    <row r="99" spans="10:23" x14ac:dyDescent="0.25">
      <c r="J99"/>
      <c r="L99" s="196" t="e">
        <f>IF(VLOOKUP($B99,'Data summary'!$L$2:$W$523,L$14,FALSE)=0,NA(),VLOOKUP($B99,'Data summary'!$L$2:$W$523,L$14,FALSE))</f>
        <v>#N/A</v>
      </c>
      <c r="M99" s="197" t="e">
        <f>IF(VLOOKUP($B99,'Data summary'!$L$2:$W$523,M$14,FALSE)=0,NA(),VLOOKUP($B99,'Data summary'!$L$2:$W$523,M$14,FALSE))</f>
        <v>#N/A</v>
      </c>
      <c r="N99" s="197" t="e">
        <f>IF(VLOOKUP($B99,'Data summary'!$L$2:$W$523,N$14,FALSE)=0,NA(),VLOOKUP($B99,'Data summary'!$L$2:$W$523,N$14,FALSE))</f>
        <v>#N/A</v>
      </c>
      <c r="O99" s="197" t="e">
        <f>IF(VLOOKUP($B99,'Data summary'!$L$2:$W$523,O$14,FALSE)=0,NA(),VLOOKUP($B99,'Data summary'!$L$2:$W$523,O$14,FALSE))</f>
        <v>#N/A</v>
      </c>
      <c r="P99" s="197" t="e">
        <f>IF(VLOOKUP($B99,'Data summary'!$L$2:$W$523,P$14,FALSE)=0,NA(),VLOOKUP($B99,'Data summary'!$L$2:$W$523,P$14,FALSE))</f>
        <v>#N/A</v>
      </c>
      <c r="Q99" s="197" t="e">
        <f>IF(VLOOKUP($B99,'Data summary'!$L$2:$W$523,Q$14,FALSE)=0,NA(),VLOOKUP($B99,'Data summary'!$L$2:$W$523,Q$14,FALSE))</f>
        <v>#N/A</v>
      </c>
      <c r="R99" s="197" t="e">
        <f>IF(VLOOKUP($B99,'Data summary'!$L$2:$W$523,R$14,FALSE)=0,NA(),VLOOKUP($B99,'Data summary'!$L$2:$W$523,R$14,FALSE))</f>
        <v>#N/A</v>
      </c>
      <c r="S99" s="197" t="e">
        <f>IF(VLOOKUP($B99,'Data summary'!$L$2:$W$523,S$14,FALSE)=0,NA(),VLOOKUP($B99,'Data summary'!$L$2:$W$523,S$14,FALSE))</f>
        <v>#N/A</v>
      </c>
      <c r="T99" s="197" t="e">
        <f>IF(VLOOKUP($B99,'Data summary'!$L$2:$W$523,T$14,FALSE)=0,NA(),VLOOKUP($B99,'Data summary'!$L$2:$W$523,T$14,FALSE))</f>
        <v>#N/A</v>
      </c>
      <c r="U99" s="197" t="e">
        <f>IF(VLOOKUP($B99,'Data summary'!$L$2:$W$523,U$14,FALSE)=0,NA(),VLOOKUP($B99,'Data summary'!$L$2:$W$523,U$14,FALSE))</f>
        <v>#N/A</v>
      </c>
      <c r="V99" s="198" t="e">
        <f>IF(VLOOKUP($B99,'Data summary'!$L$2:$W$523,V$14,FALSE)=0,NA(),VLOOKUP($B99,'Data summary'!$L$2:$W$523,V$14,FALSE))</f>
        <v>#N/A</v>
      </c>
      <c r="W99" s="207" t="s">
        <v>159</v>
      </c>
    </row>
    <row r="100" spans="10:23" x14ac:dyDescent="0.25">
      <c r="J100"/>
      <c r="L100" s="196" t="e">
        <f>IF(VLOOKUP($B100,'Data summary'!$L$2:$W$523,L$14,FALSE)=0,NA(),VLOOKUP($B100,'Data summary'!$L$2:$W$523,L$14,FALSE))</f>
        <v>#N/A</v>
      </c>
      <c r="M100" s="197" t="e">
        <f>IF(VLOOKUP($B100,'Data summary'!$L$2:$W$523,M$14,FALSE)=0,NA(),VLOOKUP($B100,'Data summary'!$L$2:$W$523,M$14,FALSE))</f>
        <v>#N/A</v>
      </c>
      <c r="N100" s="197" t="e">
        <f>IF(VLOOKUP($B100,'Data summary'!$L$2:$W$523,N$14,FALSE)=0,NA(),VLOOKUP($B100,'Data summary'!$L$2:$W$523,N$14,FALSE))</f>
        <v>#N/A</v>
      </c>
      <c r="O100" s="197" t="e">
        <f>IF(VLOOKUP($B100,'Data summary'!$L$2:$W$523,O$14,FALSE)=0,NA(),VLOOKUP($B100,'Data summary'!$L$2:$W$523,O$14,FALSE))</f>
        <v>#N/A</v>
      </c>
      <c r="P100" s="197" t="e">
        <f>IF(VLOOKUP($B100,'Data summary'!$L$2:$W$523,P$14,FALSE)=0,NA(),VLOOKUP($B100,'Data summary'!$L$2:$W$523,P$14,FALSE))</f>
        <v>#N/A</v>
      </c>
      <c r="Q100" s="197" t="e">
        <f>IF(VLOOKUP($B100,'Data summary'!$L$2:$W$523,Q$14,FALSE)=0,NA(),VLOOKUP($B100,'Data summary'!$L$2:$W$523,Q$14,FALSE))</f>
        <v>#N/A</v>
      </c>
      <c r="R100" s="197" t="e">
        <f>IF(VLOOKUP($B100,'Data summary'!$L$2:$W$523,R$14,FALSE)=0,NA(),VLOOKUP($B100,'Data summary'!$L$2:$W$523,R$14,FALSE))</f>
        <v>#N/A</v>
      </c>
      <c r="S100" s="197" t="e">
        <f>IF(VLOOKUP($B100,'Data summary'!$L$2:$W$523,S$14,FALSE)=0,NA(),VLOOKUP($B100,'Data summary'!$L$2:$W$523,S$14,FALSE))</f>
        <v>#N/A</v>
      </c>
      <c r="T100" s="197" t="e">
        <f>IF(VLOOKUP($B100,'Data summary'!$L$2:$W$523,T$14,FALSE)=0,NA(),VLOOKUP($B100,'Data summary'!$L$2:$W$523,T$14,FALSE))</f>
        <v>#N/A</v>
      </c>
      <c r="U100" s="197" t="e">
        <f>IF(VLOOKUP($B100,'Data summary'!$L$2:$W$523,U$14,FALSE)=0,NA(),VLOOKUP($B100,'Data summary'!$L$2:$W$523,U$14,FALSE))</f>
        <v>#N/A</v>
      </c>
      <c r="V100" s="198" t="e">
        <f>IF(VLOOKUP($B100,'Data summary'!$L$2:$W$523,V$14,FALSE)=0,NA(),VLOOKUP($B100,'Data summary'!$L$2:$W$523,V$14,FALSE))</f>
        <v>#N/A</v>
      </c>
      <c r="W100" s="207" t="s">
        <v>159</v>
      </c>
    </row>
    <row r="101" spans="10:23" x14ac:dyDescent="0.25">
      <c r="J101"/>
      <c r="L101" s="196" t="e">
        <f>IF(VLOOKUP($B101,'Data summary'!$L$2:$W$523,L$14,FALSE)=0,NA(),VLOOKUP($B101,'Data summary'!$L$2:$W$523,L$14,FALSE))</f>
        <v>#N/A</v>
      </c>
      <c r="M101" s="197" t="e">
        <f>IF(VLOOKUP($B101,'Data summary'!$L$2:$W$523,M$14,FALSE)=0,NA(),VLOOKUP($B101,'Data summary'!$L$2:$W$523,M$14,FALSE))</f>
        <v>#N/A</v>
      </c>
      <c r="N101" s="197" t="e">
        <f>IF(VLOOKUP($B101,'Data summary'!$L$2:$W$523,N$14,FALSE)=0,NA(),VLOOKUP($B101,'Data summary'!$L$2:$W$523,N$14,FALSE))</f>
        <v>#N/A</v>
      </c>
      <c r="O101" s="197" t="e">
        <f>IF(VLOOKUP($B101,'Data summary'!$L$2:$W$523,O$14,FALSE)=0,NA(),VLOOKUP($B101,'Data summary'!$L$2:$W$523,O$14,FALSE))</f>
        <v>#N/A</v>
      </c>
      <c r="P101" s="197" t="e">
        <f>IF(VLOOKUP($B101,'Data summary'!$L$2:$W$523,P$14,FALSE)=0,NA(),VLOOKUP($B101,'Data summary'!$L$2:$W$523,P$14,FALSE))</f>
        <v>#N/A</v>
      </c>
      <c r="Q101" s="197" t="e">
        <f>IF(VLOOKUP($B101,'Data summary'!$L$2:$W$523,Q$14,FALSE)=0,NA(),VLOOKUP($B101,'Data summary'!$L$2:$W$523,Q$14,FALSE))</f>
        <v>#N/A</v>
      </c>
      <c r="R101" s="197" t="e">
        <f>IF(VLOOKUP($B101,'Data summary'!$L$2:$W$523,R$14,FALSE)=0,NA(),VLOOKUP($B101,'Data summary'!$L$2:$W$523,R$14,FALSE))</f>
        <v>#N/A</v>
      </c>
      <c r="S101" s="197" t="e">
        <f>IF(VLOOKUP($B101,'Data summary'!$L$2:$W$523,S$14,FALSE)=0,NA(),VLOOKUP($B101,'Data summary'!$L$2:$W$523,S$14,FALSE))</f>
        <v>#N/A</v>
      </c>
      <c r="T101" s="197" t="e">
        <f>IF(VLOOKUP($B101,'Data summary'!$L$2:$W$523,T$14,FALSE)=0,NA(),VLOOKUP($B101,'Data summary'!$L$2:$W$523,T$14,FALSE))</f>
        <v>#N/A</v>
      </c>
      <c r="U101" s="197" t="e">
        <f>IF(VLOOKUP($B101,'Data summary'!$L$2:$W$523,U$14,FALSE)=0,NA(),VLOOKUP($B101,'Data summary'!$L$2:$W$523,U$14,FALSE))</f>
        <v>#N/A</v>
      </c>
      <c r="V101" s="198" t="e">
        <f>IF(VLOOKUP($B101,'Data summary'!$L$2:$W$523,V$14,FALSE)=0,NA(),VLOOKUP($B101,'Data summary'!$L$2:$W$523,V$14,FALSE))</f>
        <v>#N/A</v>
      </c>
      <c r="W101" s="207" t="s">
        <v>159</v>
      </c>
    </row>
    <row r="102" spans="10:23" x14ac:dyDescent="0.25">
      <c r="J102"/>
      <c r="L102" s="196" t="e">
        <f>IF(VLOOKUP($B102,'Data summary'!$L$2:$W$523,L$14,FALSE)=0,NA(),VLOOKUP($B102,'Data summary'!$L$2:$W$523,L$14,FALSE))</f>
        <v>#N/A</v>
      </c>
      <c r="M102" s="197" t="e">
        <f>IF(VLOOKUP($B102,'Data summary'!$L$2:$W$523,M$14,FALSE)=0,NA(),VLOOKUP($B102,'Data summary'!$L$2:$W$523,M$14,FALSE))</f>
        <v>#N/A</v>
      </c>
      <c r="N102" s="197" t="e">
        <f>IF(VLOOKUP($B102,'Data summary'!$L$2:$W$523,N$14,FALSE)=0,NA(),VLOOKUP($B102,'Data summary'!$L$2:$W$523,N$14,FALSE))</f>
        <v>#N/A</v>
      </c>
      <c r="O102" s="197" t="e">
        <f>IF(VLOOKUP($B102,'Data summary'!$L$2:$W$523,O$14,FALSE)=0,NA(),VLOOKUP($B102,'Data summary'!$L$2:$W$523,O$14,FALSE))</f>
        <v>#N/A</v>
      </c>
      <c r="P102" s="197" t="e">
        <f>IF(VLOOKUP($B102,'Data summary'!$L$2:$W$523,P$14,FALSE)=0,NA(),VLOOKUP($B102,'Data summary'!$L$2:$W$523,P$14,FALSE))</f>
        <v>#N/A</v>
      </c>
      <c r="Q102" s="197" t="e">
        <f>IF(VLOOKUP($B102,'Data summary'!$L$2:$W$523,Q$14,FALSE)=0,NA(),VLOOKUP($B102,'Data summary'!$L$2:$W$523,Q$14,FALSE))</f>
        <v>#N/A</v>
      </c>
      <c r="R102" s="197" t="e">
        <f>IF(VLOOKUP($B102,'Data summary'!$L$2:$W$523,R$14,FALSE)=0,NA(),VLOOKUP($B102,'Data summary'!$L$2:$W$523,R$14,FALSE))</f>
        <v>#N/A</v>
      </c>
      <c r="S102" s="197" t="e">
        <f>IF(VLOOKUP($B102,'Data summary'!$L$2:$W$523,S$14,FALSE)=0,NA(),VLOOKUP($B102,'Data summary'!$L$2:$W$523,S$14,FALSE))</f>
        <v>#N/A</v>
      </c>
      <c r="T102" s="197" t="e">
        <f>IF(VLOOKUP($B102,'Data summary'!$L$2:$W$523,T$14,FALSE)=0,NA(),VLOOKUP($B102,'Data summary'!$L$2:$W$523,T$14,FALSE))</f>
        <v>#N/A</v>
      </c>
      <c r="U102" s="197" t="e">
        <f>IF(VLOOKUP($B102,'Data summary'!$L$2:$W$523,U$14,FALSE)=0,NA(),VLOOKUP($B102,'Data summary'!$L$2:$W$523,U$14,FALSE))</f>
        <v>#N/A</v>
      </c>
      <c r="V102" s="198" t="e">
        <f>IF(VLOOKUP($B102,'Data summary'!$L$2:$W$523,V$14,FALSE)=0,NA(),VLOOKUP($B102,'Data summary'!$L$2:$W$523,V$14,FALSE))</f>
        <v>#N/A</v>
      </c>
      <c r="W102" s="207" t="s">
        <v>159</v>
      </c>
    </row>
    <row r="103" spans="10:23" x14ac:dyDescent="0.25">
      <c r="J103"/>
      <c r="L103" s="196" t="e">
        <f>IF(VLOOKUP($B103,'Data summary'!$L$2:$W$523,L$14,FALSE)=0,NA(),VLOOKUP($B103,'Data summary'!$L$2:$W$523,L$14,FALSE))</f>
        <v>#N/A</v>
      </c>
      <c r="M103" s="197" t="e">
        <f>IF(VLOOKUP($B103,'Data summary'!$L$2:$W$523,M$14,FALSE)=0,NA(),VLOOKUP($B103,'Data summary'!$L$2:$W$523,M$14,FALSE))</f>
        <v>#N/A</v>
      </c>
      <c r="N103" s="197" t="e">
        <f>IF(VLOOKUP($B103,'Data summary'!$L$2:$W$523,N$14,FALSE)=0,NA(),VLOOKUP($B103,'Data summary'!$L$2:$W$523,N$14,FALSE))</f>
        <v>#N/A</v>
      </c>
      <c r="O103" s="197" t="e">
        <f>IF(VLOOKUP($B103,'Data summary'!$L$2:$W$523,O$14,FALSE)=0,NA(),VLOOKUP($B103,'Data summary'!$L$2:$W$523,O$14,FALSE))</f>
        <v>#N/A</v>
      </c>
      <c r="P103" s="197" t="e">
        <f>IF(VLOOKUP($B103,'Data summary'!$L$2:$W$523,P$14,FALSE)=0,NA(),VLOOKUP($B103,'Data summary'!$L$2:$W$523,P$14,FALSE))</f>
        <v>#N/A</v>
      </c>
      <c r="Q103" s="197" t="e">
        <f>IF(VLOOKUP($B103,'Data summary'!$L$2:$W$523,Q$14,FALSE)=0,NA(),VLOOKUP($B103,'Data summary'!$L$2:$W$523,Q$14,FALSE))</f>
        <v>#N/A</v>
      </c>
      <c r="R103" s="197" t="e">
        <f>IF(VLOOKUP($B103,'Data summary'!$L$2:$W$523,R$14,FALSE)=0,NA(),VLOOKUP($B103,'Data summary'!$L$2:$W$523,R$14,FALSE))</f>
        <v>#N/A</v>
      </c>
      <c r="S103" s="197" t="e">
        <f>IF(VLOOKUP($B103,'Data summary'!$L$2:$W$523,S$14,FALSE)=0,NA(),VLOOKUP($B103,'Data summary'!$L$2:$W$523,S$14,FALSE))</f>
        <v>#N/A</v>
      </c>
      <c r="T103" s="197" t="e">
        <f>IF(VLOOKUP($B103,'Data summary'!$L$2:$W$523,T$14,FALSE)=0,NA(),VLOOKUP($B103,'Data summary'!$L$2:$W$523,T$14,FALSE))</f>
        <v>#N/A</v>
      </c>
      <c r="U103" s="197" t="e">
        <f>IF(VLOOKUP($B103,'Data summary'!$L$2:$W$523,U$14,FALSE)=0,NA(),VLOOKUP($B103,'Data summary'!$L$2:$W$523,U$14,FALSE))</f>
        <v>#N/A</v>
      </c>
      <c r="V103" s="198" t="e">
        <f>IF(VLOOKUP($B103,'Data summary'!$L$2:$W$523,V$14,FALSE)=0,NA(),VLOOKUP($B103,'Data summary'!$L$2:$W$523,V$14,FALSE))</f>
        <v>#N/A</v>
      </c>
      <c r="W103" s="207" t="s">
        <v>159</v>
      </c>
    </row>
    <row r="104" spans="10:23" x14ac:dyDescent="0.25">
      <c r="J104"/>
      <c r="L104" s="196" t="e">
        <f>IF(VLOOKUP($B104,'Data summary'!$L$2:$W$523,L$14,FALSE)=0,NA(),VLOOKUP($B104,'Data summary'!$L$2:$W$523,L$14,FALSE))</f>
        <v>#N/A</v>
      </c>
      <c r="M104" s="197" t="e">
        <f>IF(VLOOKUP($B104,'Data summary'!$L$2:$W$523,M$14,FALSE)=0,NA(),VLOOKUP($B104,'Data summary'!$L$2:$W$523,M$14,FALSE))</f>
        <v>#N/A</v>
      </c>
      <c r="N104" s="197" t="e">
        <f>IF(VLOOKUP($B104,'Data summary'!$L$2:$W$523,N$14,FALSE)=0,NA(),VLOOKUP($B104,'Data summary'!$L$2:$W$523,N$14,FALSE))</f>
        <v>#N/A</v>
      </c>
      <c r="O104" s="197" t="e">
        <f>IF(VLOOKUP($B104,'Data summary'!$L$2:$W$523,O$14,FALSE)=0,NA(),VLOOKUP($B104,'Data summary'!$L$2:$W$523,O$14,FALSE))</f>
        <v>#N/A</v>
      </c>
      <c r="P104" s="197" t="e">
        <f>IF(VLOOKUP($B104,'Data summary'!$L$2:$W$523,P$14,FALSE)=0,NA(),VLOOKUP($B104,'Data summary'!$L$2:$W$523,P$14,FALSE))</f>
        <v>#N/A</v>
      </c>
      <c r="Q104" s="197" t="e">
        <f>IF(VLOOKUP($B104,'Data summary'!$L$2:$W$523,Q$14,FALSE)=0,NA(),VLOOKUP($B104,'Data summary'!$L$2:$W$523,Q$14,FALSE))</f>
        <v>#N/A</v>
      </c>
      <c r="R104" s="197" t="e">
        <f>IF(VLOOKUP($B104,'Data summary'!$L$2:$W$523,R$14,FALSE)=0,NA(),VLOOKUP($B104,'Data summary'!$L$2:$W$523,R$14,FALSE))</f>
        <v>#N/A</v>
      </c>
      <c r="S104" s="197" t="e">
        <f>IF(VLOOKUP($B104,'Data summary'!$L$2:$W$523,S$14,FALSE)=0,NA(),VLOOKUP($B104,'Data summary'!$L$2:$W$523,S$14,FALSE))</f>
        <v>#N/A</v>
      </c>
      <c r="T104" s="197" t="e">
        <f>IF(VLOOKUP($B104,'Data summary'!$L$2:$W$523,T$14,FALSE)=0,NA(),VLOOKUP($B104,'Data summary'!$L$2:$W$523,T$14,FALSE))</f>
        <v>#N/A</v>
      </c>
      <c r="U104" s="197" t="e">
        <f>IF(VLOOKUP($B104,'Data summary'!$L$2:$W$523,U$14,FALSE)=0,NA(),VLOOKUP($B104,'Data summary'!$L$2:$W$523,U$14,FALSE))</f>
        <v>#N/A</v>
      </c>
      <c r="V104" s="198" t="e">
        <f>IF(VLOOKUP($B104,'Data summary'!$L$2:$W$523,V$14,FALSE)=0,NA(),VLOOKUP($B104,'Data summary'!$L$2:$W$523,V$14,FALSE))</f>
        <v>#N/A</v>
      </c>
      <c r="W104" s="207" t="s">
        <v>159</v>
      </c>
    </row>
    <row r="105" spans="10:23" x14ac:dyDescent="0.25">
      <c r="J105"/>
      <c r="L105" s="196" t="e">
        <f>IF(VLOOKUP($B105,'Data summary'!$L$2:$W$523,L$14,FALSE)=0,NA(),VLOOKUP($B105,'Data summary'!$L$2:$W$523,L$14,FALSE))</f>
        <v>#N/A</v>
      </c>
      <c r="M105" s="197" t="e">
        <f>IF(VLOOKUP($B105,'Data summary'!$L$2:$W$523,M$14,FALSE)=0,NA(),VLOOKUP($B105,'Data summary'!$L$2:$W$523,M$14,FALSE))</f>
        <v>#N/A</v>
      </c>
      <c r="N105" s="197" t="e">
        <f>IF(VLOOKUP($B105,'Data summary'!$L$2:$W$523,N$14,FALSE)=0,NA(),VLOOKUP($B105,'Data summary'!$L$2:$W$523,N$14,FALSE))</f>
        <v>#N/A</v>
      </c>
      <c r="O105" s="197" t="e">
        <f>IF(VLOOKUP($B105,'Data summary'!$L$2:$W$523,O$14,FALSE)=0,NA(),VLOOKUP($B105,'Data summary'!$L$2:$W$523,O$14,FALSE))</f>
        <v>#N/A</v>
      </c>
      <c r="P105" s="197" t="e">
        <f>IF(VLOOKUP($B105,'Data summary'!$L$2:$W$523,P$14,FALSE)=0,NA(),VLOOKUP($B105,'Data summary'!$L$2:$W$523,P$14,FALSE))</f>
        <v>#N/A</v>
      </c>
      <c r="Q105" s="197" t="e">
        <f>IF(VLOOKUP($B105,'Data summary'!$L$2:$W$523,Q$14,FALSE)=0,NA(),VLOOKUP($B105,'Data summary'!$L$2:$W$523,Q$14,FALSE))</f>
        <v>#N/A</v>
      </c>
      <c r="R105" s="197" t="e">
        <f>IF(VLOOKUP($B105,'Data summary'!$L$2:$W$523,R$14,FALSE)=0,NA(),VLOOKUP($B105,'Data summary'!$L$2:$W$523,R$14,FALSE))</f>
        <v>#N/A</v>
      </c>
      <c r="S105" s="197" t="e">
        <f>IF(VLOOKUP($B105,'Data summary'!$L$2:$W$523,S$14,FALSE)=0,NA(),VLOOKUP($B105,'Data summary'!$L$2:$W$523,S$14,FALSE))</f>
        <v>#N/A</v>
      </c>
      <c r="T105" s="197" t="e">
        <f>IF(VLOOKUP($B105,'Data summary'!$L$2:$W$523,T$14,FALSE)=0,NA(),VLOOKUP($B105,'Data summary'!$L$2:$W$523,T$14,FALSE))</f>
        <v>#N/A</v>
      </c>
      <c r="U105" s="197" t="e">
        <f>IF(VLOOKUP($B105,'Data summary'!$L$2:$W$523,U$14,FALSE)=0,NA(),VLOOKUP($B105,'Data summary'!$L$2:$W$523,U$14,FALSE))</f>
        <v>#N/A</v>
      </c>
      <c r="V105" s="198" t="e">
        <f>IF(VLOOKUP($B105,'Data summary'!$L$2:$W$523,V$14,FALSE)=0,NA(),VLOOKUP($B105,'Data summary'!$L$2:$W$523,V$14,FALSE))</f>
        <v>#N/A</v>
      </c>
      <c r="W105" s="207" t="s">
        <v>159</v>
      </c>
    </row>
    <row r="106" spans="10:23" x14ac:dyDescent="0.25">
      <c r="J106"/>
      <c r="L106" s="196" t="e">
        <f>IF(VLOOKUP($B106,'Data summary'!$L$2:$W$523,L$14,FALSE)=0,NA(),VLOOKUP($B106,'Data summary'!$L$2:$W$523,L$14,FALSE))</f>
        <v>#N/A</v>
      </c>
      <c r="M106" s="197" t="e">
        <f>IF(VLOOKUP($B106,'Data summary'!$L$2:$W$523,M$14,FALSE)=0,NA(),VLOOKUP($B106,'Data summary'!$L$2:$W$523,M$14,FALSE))</f>
        <v>#N/A</v>
      </c>
      <c r="N106" s="197" t="e">
        <f>IF(VLOOKUP($B106,'Data summary'!$L$2:$W$523,N$14,FALSE)=0,NA(),VLOOKUP($B106,'Data summary'!$L$2:$W$523,N$14,FALSE))</f>
        <v>#N/A</v>
      </c>
      <c r="O106" s="197" t="e">
        <f>IF(VLOOKUP($B106,'Data summary'!$L$2:$W$523,O$14,FALSE)=0,NA(),VLOOKUP($B106,'Data summary'!$L$2:$W$523,O$14,FALSE))</f>
        <v>#N/A</v>
      </c>
      <c r="P106" s="197" t="e">
        <f>IF(VLOOKUP($B106,'Data summary'!$L$2:$W$523,P$14,FALSE)=0,NA(),VLOOKUP($B106,'Data summary'!$L$2:$W$523,P$14,FALSE))</f>
        <v>#N/A</v>
      </c>
      <c r="Q106" s="197" t="e">
        <f>IF(VLOOKUP($B106,'Data summary'!$L$2:$W$523,Q$14,FALSE)=0,NA(),VLOOKUP($B106,'Data summary'!$L$2:$W$523,Q$14,FALSE))</f>
        <v>#N/A</v>
      </c>
      <c r="R106" s="197" t="e">
        <f>IF(VLOOKUP($B106,'Data summary'!$L$2:$W$523,R$14,FALSE)=0,NA(),VLOOKUP($B106,'Data summary'!$L$2:$W$523,R$14,FALSE))</f>
        <v>#N/A</v>
      </c>
      <c r="S106" s="197" t="e">
        <f>IF(VLOOKUP($B106,'Data summary'!$L$2:$W$523,S$14,FALSE)=0,NA(),VLOOKUP($B106,'Data summary'!$L$2:$W$523,S$14,FALSE))</f>
        <v>#N/A</v>
      </c>
      <c r="T106" s="197" t="e">
        <f>IF(VLOOKUP($B106,'Data summary'!$L$2:$W$523,T$14,FALSE)=0,NA(),VLOOKUP($B106,'Data summary'!$L$2:$W$523,T$14,FALSE))</f>
        <v>#N/A</v>
      </c>
      <c r="U106" s="197" t="e">
        <f>IF(VLOOKUP($B106,'Data summary'!$L$2:$W$523,U$14,FALSE)=0,NA(),VLOOKUP($B106,'Data summary'!$L$2:$W$523,U$14,FALSE))</f>
        <v>#N/A</v>
      </c>
      <c r="V106" s="198" t="e">
        <f>IF(VLOOKUP($B106,'Data summary'!$L$2:$W$523,V$14,FALSE)=0,NA(),VLOOKUP($B106,'Data summary'!$L$2:$W$523,V$14,FALSE))</f>
        <v>#N/A</v>
      </c>
      <c r="W106" s="207" t="s">
        <v>159</v>
      </c>
    </row>
    <row r="107" spans="10:23" x14ac:dyDescent="0.25">
      <c r="J107"/>
      <c r="L107" s="196" t="e">
        <f>IF(VLOOKUP($B107,'Data summary'!$L$2:$W$523,L$14,FALSE)=0,NA(),VLOOKUP($B107,'Data summary'!$L$2:$W$523,L$14,FALSE))</f>
        <v>#N/A</v>
      </c>
      <c r="M107" s="197" t="e">
        <f>IF(VLOOKUP($B107,'Data summary'!$L$2:$W$523,M$14,FALSE)=0,NA(),VLOOKUP($B107,'Data summary'!$L$2:$W$523,M$14,FALSE))</f>
        <v>#N/A</v>
      </c>
      <c r="N107" s="197" t="e">
        <f>IF(VLOOKUP($B107,'Data summary'!$L$2:$W$523,N$14,FALSE)=0,NA(),VLOOKUP($B107,'Data summary'!$L$2:$W$523,N$14,FALSE))</f>
        <v>#N/A</v>
      </c>
      <c r="O107" s="197" t="e">
        <f>IF(VLOOKUP($B107,'Data summary'!$L$2:$W$523,O$14,FALSE)=0,NA(),VLOOKUP($B107,'Data summary'!$L$2:$W$523,O$14,FALSE))</f>
        <v>#N/A</v>
      </c>
      <c r="P107" s="197" t="e">
        <f>IF(VLOOKUP($B107,'Data summary'!$L$2:$W$523,P$14,FALSE)=0,NA(),VLOOKUP($B107,'Data summary'!$L$2:$W$523,P$14,FALSE))</f>
        <v>#N/A</v>
      </c>
      <c r="Q107" s="197" t="e">
        <f>IF(VLOOKUP($B107,'Data summary'!$L$2:$W$523,Q$14,FALSE)=0,NA(),VLOOKUP($B107,'Data summary'!$L$2:$W$523,Q$14,FALSE))</f>
        <v>#N/A</v>
      </c>
      <c r="R107" s="197" t="e">
        <f>IF(VLOOKUP($B107,'Data summary'!$L$2:$W$523,R$14,FALSE)=0,NA(),VLOOKUP($B107,'Data summary'!$L$2:$W$523,R$14,FALSE))</f>
        <v>#N/A</v>
      </c>
      <c r="S107" s="197" t="e">
        <f>IF(VLOOKUP($B107,'Data summary'!$L$2:$W$523,S$14,FALSE)=0,NA(),VLOOKUP($B107,'Data summary'!$L$2:$W$523,S$14,FALSE))</f>
        <v>#N/A</v>
      </c>
      <c r="T107" s="197" t="e">
        <f>IF(VLOOKUP($B107,'Data summary'!$L$2:$W$523,T$14,FALSE)=0,NA(),VLOOKUP($B107,'Data summary'!$L$2:$W$523,T$14,FALSE))</f>
        <v>#N/A</v>
      </c>
      <c r="U107" s="197" t="e">
        <f>IF(VLOOKUP($B107,'Data summary'!$L$2:$W$523,U$14,FALSE)=0,NA(),VLOOKUP($B107,'Data summary'!$L$2:$W$523,U$14,FALSE))</f>
        <v>#N/A</v>
      </c>
      <c r="V107" s="198" t="e">
        <f>IF(VLOOKUP($B107,'Data summary'!$L$2:$W$523,V$14,FALSE)=0,NA(),VLOOKUP($B107,'Data summary'!$L$2:$W$523,V$14,FALSE))</f>
        <v>#N/A</v>
      </c>
      <c r="W107" s="207" t="s">
        <v>159</v>
      </c>
    </row>
    <row r="108" spans="10:23" x14ac:dyDescent="0.25">
      <c r="J108"/>
      <c r="L108" s="196" t="e">
        <f>IF(VLOOKUP($B108,'Data summary'!$L$2:$W$523,L$14,FALSE)=0,NA(),VLOOKUP($B108,'Data summary'!$L$2:$W$523,L$14,FALSE))</f>
        <v>#N/A</v>
      </c>
      <c r="M108" s="197" t="e">
        <f>IF(VLOOKUP($B108,'Data summary'!$L$2:$W$523,M$14,FALSE)=0,NA(),VLOOKUP($B108,'Data summary'!$L$2:$W$523,M$14,FALSE))</f>
        <v>#N/A</v>
      </c>
      <c r="N108" s="197" t="e">
        <f>IF(VLOOKUP($B108,'Data summary'!$L$2:$W$523,N$14,FALSE)=0,NA(),VLOOKUP($B108,'Data summary'!$L$2:$W$523,N$14,FALSE))</f>
        <v>#N/A</v>
      </c>
      <c r="O108" s="197" t="e">
        <f>IF(VLOOKUP($B108,'Data summary'!$L$2:$W$523,O$14,FALSE)=0,NA(),VLOOKUP($B108,'Data summary'!$L$2:$W$523,O$14,FALSE))</f>
        <v>#N/A</v>
      </c>
      <c r="P108" s="197" t="e">
        <f>IF(VLOOKUP($B108,'Data summary'!$L$2:$W$523,P$14,FALSE)=0,NA(),VLOOKUP($B108,'Data summary'!$L$2:$W$523,P$14,FALSE))</f>
        <v>#N/A</v>
      </c>
      <c r="Q108" s="197" t="e">
        <f>IF(VLOOKUP($B108,'Data summary'!$L$2:$W$523,Q$14,FALSE)=0,NA(),VLOOKUP($B108,'Data summary'!$L$2:$W$523,Q$14,FALSE))</f>
        <v>#N/A</v>
      </c>
      <c r="R108" s="197" t="e">
        <f>IF(VLOOKUP($B108,'Data summary'!$L$2:$W$523,R$14,FALSE)=0,NA(),VLOOKUP($B108,'Data summary'!$L$2:$W$523,R$14,FALSE))</f>
        <v>#N/A</v>
      </c>
      <c r="S108" s="197" t="e">
        <f>IF(VLOOKUP($B108,'Data summary'!$L$2:$W$523,S$14,FALSE)=0,NA(),VLOOKUP($B108,'Data summary'!$L$2:$W$523,S$14,FALSE))</f>
        <v>#N/A</v>
      </c>
      <c r="T108" s="197" t="e">
        <f>IF(VLOOKUP($B108,'Data summary'!$L$2:$W$523,T$14,FALSE)=0,NA(),VLOOKUP($B108,'Data summary'!$L$2:$W$523,T$14,FALSE))</f>
        <v>#N/A</v>
      </c>
      <c r="U108" s="197" t="e">
        <f>IF(VLOOKUP($B108,'Data summary'!$L$2:$W$523,U$14,FALSE)=0,NA(),VLOOKUP($B108,'Data summary'!$L$2:$W$523,U$14,FALSE))</f>
        <v>#N/A</v>
      </c>
      <c r="V108" s="198" t="e">
        <f>IF(VLOOKUP($B108,'Data summary'!$L$2:$W$523,V$14,FALSE)=0,NA(),VLOOKUP($B108,'Data summary'!$L$2:$W$523,V$14,FALSE))</f>
        <v>#N/A</v>
      </c>
      <c r="W108" s="207" t="s">
        <v>159</v>
      </c>
    </row>
    <row r="109" spans="10:23" x14ac:dyDescent="0.25">
      <c r="J109"/>
      <c r="L109" s="196" t="e">
        <f>IF(VLOOKUP($B109,'Data summary'!$L$2:$W$523,L$14,FALSE)=0,NA(),VLOOKUP($B109,'Data summary'!$L$2:$W$523,L$14,FALSE))</f>
        <v>#N/A</v>
      </c>
      <c r="M109" s="197" t="e">
        <f>IF(VLOOKUP($B109,'Data summary'!$L$2:$W$523,M$14,FALSE)=0,NA(),VLOOKUP($B109,'Data summary'!$L$2:$W$523,M$14,FALSE))</f>
        <v>#N/A</v>
      </c>
      <c r="N109" s="197" t="e">
        <f>IF(VLOOKUP($B109,'Data summary'!$L$2:$W$523,N$14,FALSE)=0,NA(),VLOOKUP($B109,'Data summary'!$L$2:$W$523,N$14,FALSE))</f>
        <v>#N/A</v>
      </c>
      <c r="O109" s="197" t="e">
        <f>IF(VLOOKUP($B109,'Data summary'!$L$2:$W$523,O$14,FALSE)=0,NA(),VLOOKUP($B109,'Data summary'!$L$2:$W$523,O$14,FALSE))</f>
        <v>#N/A</v>
      </c>
      <c r="P109" s="197" t="e">
        <f>IF(VLOOKUP($B109,'Data summary'!$L$2:$W$523,P$14,FALSE)=0,NA(),VLOOKUP($B109,'Data summary'!$L$2:$W$523,P$14,FALSE))</f>
        <v>#N/A</v>
      </c>
      <c r="Q109" s="197" t="e">
        <f>IF(VLOOKUP($B109,'Data summary'!$L$2:$W$523,Q$14,FALSE)=0,NA(),VLOOKUP($B109,'Data summary'!$L$2:$W$523,Q$14,FALSE))</f>
        <v>#N/A</v>
      </c>
      <c r="R109" s="197" t="e">
        <f>IF(VLOOKUP($B109,'Data summary'!$L$2:$W$523,R$14,FALSE)=0,NA(),VLOOKUP($B109,'Data summary'!$L$2:$W$523,R$14,FALSE))</f>
        <v>#N/A</v>
      </c>
      <c r="S109" s="197" t="e">
        <f>IF(VLOOKUP($B109,'Data summary'!$L$2:$W$523,S$14,FALSE)=0,NA(),VLOOKUP($B109,'Data summary'!$L$2:$W$523,S$14,FALSE))</f>
        <v>#N/A</v>
      </c>
      <c r="T109" s="197" t="e">
        <f>IF(VLOOKUP($B109,'Data summary'!$L$2:$W$523,T$14,FALSE)=0,NA(),VLOOKUP($B109,'Data summary'!$L$2:$W$523,T$14,FALSE))</f>
        <v>#N/A</v>
      </c>
      <c r="U109" s="197" t="e">
        <f>IF(VLOOKUP($B109,'Data summary'!$L$2:$W$523,U$14,FALSE)=0,NA(),VLOOKUP($B109,'Data summary'!$L$2:$W$523,U$14,FALSE))</f>
        <v>#N/A</v>
      </c>
      <c r="V109" s="198" t="e">
        <f>IF(VLOOKUP($B109,'Data summary'!$L$2:$W$523,V$14,FALSE)=0,NA(),VLOOKUP($B109,'Data summary'!$L$2:$W$523,V$14,FALSE))</f>
        <v>#N/A</v>
      </c>
      <c r="W109" s="207" t="s">
        <v>159</v>
      </c>
    </row>
    <row r="110" spans="10:23" x14ac:dyDescent="0.25">
      <c r="J110"/>
      <c r="L110" s="196" t="e">
        <f>IF(VLOOKUP($B110,'Data summary'!$L$2:$W$523,L$14,FALSE)=0,NA(),VLOOKUP($B110,'Data summary'!$L$2:$W$523,L$14,FALSE))</f>
        <v>#N/A</v>
      </c>
      <c r="M110" s="197" t="e">
        <f>IF(VLOOKUP($B110,'Data summary'!$L$2:$W$523,M$14,FALSE)=0,NA(),VLOOKUP($B110,'Data summary'!$L$2:$W$523,M$14,FALSE))</f>
        <v>#N/A</v>
      </c>
      <c r="N110" s="197" t="e">
        <f>IF(VLOOKUP($B110,'Data summary'!$L$2:$W$523,N$14,FALSE)=0,NA(),VLOOKUP($B110,'Data summary'!$L$2:$W$523,N$14,FALSE))</f>
        <v>#N/A</v>
      </c>
      <c r="O110" s="197" t="e">
        <f>IF(VLOOKUP($B110,'Data summary'!$L$2:$W$523,O$14,FALSE)=0,NA(),VLOOKUP($B110,'Data summary'!$L$2:$W$523,O$14,FALSE))</f>
        <v>#N/A</v>
      </c>
      <c r="P110" s="197" t="e">
        <f>IF(VLOOKUP($B110,'Data summary'!$L$2:$W$523,P$14,FALSE)=0,NA(),VLOOKUP($B110,'Data summary'!$L$2:$W$523,P$14,FALSE))</f>
        <v>#N/A</v>
      </c>
      <c r="Q110" s="197" t="e">
        <f>IF(VLOOKUP($B110,'Data summary'!$L$2:$W$523,Q$14,FALSE)=0,NA(),VLOOKUP($B110,'Data summary'!$L$2:$W$523,Q$14,FALSE))</f>
        <v>#N/A</v>
      </c>
      <c r="R110" s="197" t="e">
        <f>IF(VLOOKUP($B110,'Data summary'!$L$2:$W$523,R$14,FALSE)=0,NA(),VLOOKUP($B110,'Data summary'!$L$2:$W$523,R$14,FALSE))</f>
        <v>#N/A</v>
      </c>
      <c r="S110" s="197" t="e">
        <f>IF(VLOOKUP($B110,'Data summary'!$L$2:$W$523,S$14,FALSE)=0,NA(),VLOOKUP($B110,'Data summary'!$L$2:$W$523,S$14,FALSE))</f>
        <v>#N/A</v>
      </c>
      <c r="T110" s="197" t="e">
        <f>IF(VLOOKUP($B110,'Data summary'!$L$2:$W$523,T$14,FALSE)=0,NA(),VLOOKUP($B110,'Data summary'!$L$2:$W$523,T$14,FALSE))</f>
        <v>#N/A</v>
      </c>
      <c r="U110" s="197" t="e">
        <f>IF(VLOOKUP($B110,'Data summary'!$L$2:$W$523,U$14,FALSE)=0,NA(),VLOOKUP($B110,'Data summary'!$L$2:$W$523,U$14,FALSE))</f>
        <v>#N/A</v>
      </c>
      <c r="V110" s="198" t="e">
        <f>IF(VLOOKUP($B110,'Data summary'!$L$2:$W$523,V$14,FALSE)=0,NA(),VLOOKUP($B110,'Data summary'!$L$2:$W$523,V$14,FALSE))</f>
        <v>#N/A</v>
      </c>
      <c r="W110" s="207" t="s">
        <v>159</v>
      </c>
    </row>
    <row r="111" spans="10:23" x14ac:dyDescent="0.25">
      <c r="J111"/>
      <c r="L111" s="196" t="e">
        <f>IF(VLOOKUP($B111,'Data summary'!$L$2:$W$523,L$14,FALSE)=0,NA(),VLOOKUP($B111,'Data summary'!$L$2:$W$523,L$14,FALSE))</f>
        <v>#N/A</v>
      </c>
      <c r="M111" s="197" t="e">
        <f>IF(VLOOKUP($B111,'Data summary'!$L$2:$W$523,M$14,FALSE)=0,NA(),VLOOKUP($B111,'Data summary'!$L$2:$W$523,M$14,FALSE))</f>
        <v>#N/A</v>
      </c>
      <c r="N111" s="197" t="e">
        <f>IF(VLOOKUP($B111,'Data summary'!$L$2:$W$523,N$14,FALSE)=0,NA(),VLOOKUP($B111,'Data summary'!$L$2:$W$523,N$14,FALSE))</f>
        <v>#N/A</v>
      </c>
      <c r="O111" s="197" t="e">
        <f>IF(VLOOKUP($B111,'Data summary'!$L$2:$W$523,O$14,FALSE)=0,NA(),VLOOKUP($B111,'Data summary'!$L$2:$W$523,O$14,FALSE))</f>
        <v>#N/A</v>
      </c>
      <c r="P111" s="197" t="e">
        <f>IF(VLOOKUP($B111,'Data summary'!$L$2:$W$523,P$14,FALSE)=0,NA(),VLOOKUP($B111,'Data summary'!$L$2:$W$523,P$14,FALSE))</f>
        <v>#N/A</v>
      </c>
      <c r="Q111" s="197" t="e">
        <f>IF(VLOOKUP($B111,'Data summary'!$L$2:$W$523,Q$14,FALSE)=0,NA(),VLOOKUP($B111,'Data summary'!$L$2:$W$523,Q$14,FALSE))</f>
        <v>#N/A</v>
      </c>
      <c r="R111" s="197" t="e">
        <f>IF(VLOOKUP($B111,'Data summary'!$L$2:$W$523,R$14,FALSE)=0,NA(),VLOOKUP($B111,'Data summary'!$L$2:$W$523,R$14,FALSE))</f>
        <v>#N/A</v>
      </c>
      <c r="S111" s="197" t="e">
        <f>IF(VLOOKUP($B111,'Data summary'!$L$2:$W$523,S$14,FALSE)=0,NA(),VLOOKUP($B111,'Data summary'!$L$2:$W$523,S$14,FALSE))</f>
        <v>#N/A</v>
      </c>
      <c r="T111" s="197" t="e">
        <f>IF(VLOOKUP($B111,'Data summary'!$L$2:$W$523,T$14,FALSE)=0,NA(),VLOOKUP($B111,'Data summary'!$L$2:$W$523,T$14,FALSE))</f>
        <v>#N/A</v>
      </c>
      <c r="U111" s="197" t="e">
        <f>IF(VLOOKUP($B111,'Data summary'!$L$2:$W$523,U$14,FALSE)=0,NA(),VLOOKUP($B111,'Data summary'!$L$2:$W$523,U$14,FALSE))</f>
        <v>#N/A</v>
      </c>
      <c r="V111" s="198" t="e">
        <f>IF(VLOOKUP($B111,'Data summary'!$L$2:$W$523,V$14,FALSE)=0,NA(),VLOOKUP($B111,'Data summary'!$L$2:$W$523,V$14,FALSE))</f>
        <v>#N/A</v>
      </c>
      <c r="W111" s="207" t="s">
        <v>159</v>
      </c>
    </row>
    <row r="112" spans="10:23" x14ac:dyDescent="0.25">
      <c r="J112"/>
      <c r="L112" s="196" t="e">
        <f>IF(VLOOKUP($B112,'Data summary'!$L$2:$W$523,L$14,FALSE)=0,NA(),VLOOKUP($B112,'Data summary'!$L$2:$W$523,L$14,FALSE))</f>
        <v>#N/A</v>
      </c>
      <c r="M112" s="197" t="e">
        <f>IF(VLOOKUP($B112,'Data summary'!$L$2:$W$523,M$14,FALSE)=0,NA(),VLOOKUP($B112,'Data summary'!$L$2:$W$523,M$14,FALSE))</f>
        <v>#N/A</v>
      </c>
      <c r="N112" s="197" t="e">
        <f>IF(VLOOKUP($B112,'Data summary'!$L$2:$W$523,N$14,FALSE)=0,NA(),VLOOKUP($B112,'Data summary'!$L$2:$W$523,N$14,FALSE))</f>
        <v>#N/A</v>
      </c>
      <c r="O112" s="197" t="e">
        <f>IF(VLOOKUP($B112,'Data summary'!$L$2:$W$523,O$14,FALSE)=0,NA(),VLOOKUP($B112,'Data summary'!$L$2:$W$523,O$14,FALSE))</f>
        <v>#N/A</v>
      </c>
      <c r="P112" s="197" t="e">
        <f>IF(VLOOKUP($B112,'Data summary'!$L$2:$W$523,P$14,FALSE)=0,NA(),VLOOKUP($B112,'Data summary'!$L$2:$W$523,P$14,FALSE))</f>
        <v>#N/A</v>
      </c>
      <c r="Q112" s="197" t="e">
        <f>IF(VLOOKUP($B112,'Data summary'!$L$2:$W$523,Q$14,FALSE)=0,NA(),VLOOKUP($B112,'Data summary'!$L$2:$W$523,Q$14,FALSE))</f>
        <v>#N/A</v>
      </c>
      <c r="R112" s="197" t="e">
        <f>IF(VLOOKUP($B112,'Data summary'!$L$2:$W$523,R$14,FALSE)=0,NA(),VLOOKUP($B112,'Data summary'!$L$2:$W$523,R$14,FALSE))</f>
        <v>#N/A</v>
      </c>
      <c r="S112" s="197" t="e">
        <f>IF(VLOOKUP($B112,'Data summary'!$L$2:$W$523,S$14,FALSE)=0,NA(),VLOOKUP($B112,'Data summary'!$L$2:$W$523,S$14,FALSE))</f>
        <v>#N/A</v>
      </c>
      <c r="T112" s="197" t="e">
        <f>IF(VLOOKUP($B112,'Data summary'!$L$2:$W$523,T$14,FALSE)=0,NA(),VLOOKUP($B112,'Data summary'!$L$2:$W$523,T$14,FALSE))</f>
        <v>#N/A</v>
      </c>
      <c r="U112" s="197" t="e">
        <f>IF(VLOOKUP($B112,'Data summary'!$L$2:$W$523,U$14,FALSE)=0,NA(),VLOOKUP($B112,'Data summary'!$L$2:$W$523,U$14,FALSE))</f>
        <v>#N/A</v>
      </c>
      <c r="V112" s="198" t="e">
        <f>IF(VLOOKUP($B112,'Data summary'!$L$2:$W$523,V$14,FALSE)=0,NA(),VLOOKUP($B112,'Data summary'!$L$2:$W$523,V$14,FALSE))</f>
        <v>#N/A</v>
      </c>
      <c r="W112" s="207" t="s">
        <v>159</v>
      </c>
    </row>
    <row r="113" spans="10:23" x14ac:dyDescent="0.25">
      <c r="J113"/>
      <c r="L113" s="196" t="e">
        <f>IF(VLOOKUP($B113,'Data summary'!$L$2:$W$523,L$14,FALSE)=0,NA(),VLOOKUP($B113,'Data summary'!$L$2:$W$523,L$14,FALSE))</f>
        <v>#N/A</v>
      </c>
      <c r="M113" s="197" t="e">
        <f>IF(VLOOKUP($B113,'Data summary'!$L$2:$W$523,M$14,FALSE)=0,NA(),VLOOKUP($B113,'Data summary'!$L$2:$W$523,M$14,FALSE))</f>
        <v>#N/A</v>
      </c>
      <c r="N113" s="197" t="e">
        <f>IF(VLOOKUP($B113,'Data summary'!$L$2:$W$523,N$14,FALSE)=0,NA(),VLOOKUP($B113,'Data summary'!$L$2:$W$523,N$14,FALSE))</f>
        <v>#N/A</v>
      </c>
      <c r="O113" s="197" t="e">
        <f>IF(VLOOKUP($B113,'Data summary'!$L$2:$W$523,O$14,FALSE)=0,NA(),VLOOKUP($B113,'Data summary'!$L$2:$W$523,O$14,FALSE))</f>
        <v>#N/A</v>
      </c>
      <c r="P113" s="197" t="e">
        <f>IF(VLOOKUP($B113,'Data summary'!$L$2:$W$523,P$14,FALSE)=0,NA(),VLOOKUP($B113,'Data summary'!$L$2:$W$523,P$14,FALSE))</f>
        <v>#N/A</v>
      </c>
      <c r="Q113" s="197" t="e">
        <f>IF(VLOOKUP($B113,'Data summary'!$L$2:$W$523,Q$14,FALSE)=0,NA(),VLOOKUP($B113,'Data summary'!$L$2:$W$523,Q$14,FALSE))</f>
        <v>#N/A</v>
      </c>
      <c r="R113" s="197" t="e">
        <f>IF(VLOOKUP($B113,'Data summary'!$L$2:$W$523,R$14,FALSE)=0,NA(),VLOOKUP($B113,'Data summary'!$L$2:$W$523,R$14,FALSE))</f>
        <v>#N/A</v>
      </c>
      <c r="S113" s="197" t="e">
        <f>IF(VLOOKUP($B113,'Data summary'!$L$2:$W$523,S$14,FALSE)=0,NA(),VLOOKUP($B113,'Data summary'!$L$2:$W$523,S$14,FALSE))</f>
        <v>#N/A</v>
      </c>
      <c r="T113" s="197" t="e">
        <f>IF(VLOOKUP($B113,'Data summary'!$L$2:$W$523,T$14,FALSE)=0,NA(),VLOOKUP($B113,'Data summary'!$L$2:$W$523,T$14,FALSE))</f>
        <v>#N/A</v>
      </c>
      <c r="U113" s="197" t="e">
        <f>IF(VLOOKUP($B113,'Data summary'!$L$2:$W$523,U$14,FALSE)=0,NA(),VLOOKUP($B113,'Data summary'!$L$2:$W$523,U$14,FALSE))</f>
        <v>#N/A</v>
      </c>
      <c r="V113" s="198" t="e">
        <f>IF(VLOOKUP($B113,'Data summary'!$L$2:$W$523,V$14,FALSE)=0,NA(),VLOOKUP($B113,'Data summary'!$L$2:$W$523,V$14,FALSE))</f>
        <v>#N/A</v>
      </c>
      <c r="W113" s="207" t="s">
        <v>159</v>
      </c>
    </row>
    <row r="114" spans="10:23" x14ac:dyDescent="0.25">
      <c r="J114"/>
      <c r="L114" s="196" t="e">
        <f>IF(VLOOKUP($B114,'Data summary'!$L$2:$W$523,L$14,FALSE)=0,NA(),VLOOKUP($B114,'Data summary'!$L$2:$W$523,L$14,FALSE))</f>
        <v>#N/A</v>
      </c>
      <c r="M114" s="197" t="e">
        <f>IF(VLOOKUP($B114,'Data summary'!$L$2:$W$523,M$14,FALSE)=0,NA(),VLOOKUP($B114,'Data summary'!$L$2:$W$523,M$14,FALSE))</f>
        <v>#N/A</v>
      </c>
      <c r="N114" s="197" t="e">
        <f>IF(VLOOKUP($B114,'Data summary'!$L$2:$W$523,N$14,FALSE)=0,NA(),VLOOKUP($B114,'Data summary'!$L$2:$W$523,N$14,FALSE))</f>
        <v>#N/A</v>
      </c>
      <c r="O114" s="197" t="e">
        <f>IF(VLOOKUP($B114,'Data summary'!$L$2:$W$523,O$14,FALSE)=0,NA(),VLOOKUP($B114,'Data summary'!$L$2:$W$523,O$14,FALSE))</f>
        <v>#N/A</v>
      </c>
      <c r="P114" s="197" t="e">
        <f>IF(VLOOKUP($B114,'Data summary'!$L$2:$W$523,P$14,FALSE)=0,NA(),VLOOKUP($B114,'Data summary'!$L$2:$W$523,P$14,FALSE))</f>
        <v>#N/A</v>
      </c>
      <c r="Q114" s="197" t="e">
        <f>IF(VLOOKUP($B114,'Data summary'!$L$2:$W$523,Q$14,FALSE)=0,NA(),VLOOKUP($B114,'Data summary'!$L$2:$W$523,Q$14,FALSE))</f>
        <v>#N/A</v>
      </c>
      <c r="R114" s="197" t="e">
        <f>IF(VLOOKUP($B114,'Data summary'!$L$2:$W$523,R$14,FALSE)=0,NA(),VLOOKUP($B114,'Data summary'!$L$2:$W$523,R$14,FALSE))</f>
        <v>#N/A</v>
      </c>
      <c r="S114" s="197" t="e">
        <f>IF(VLOOKUP($B114,'Data summary'!$L$2:$W$523,S$14,FALSE)=0,NA(),VLOOKUP($B114,'Data summary'!$L$2:$W$523,S$14,FALSE))</f>
        <v>#N/A</v>
      </c>
      <c r="T114" s="197" t="e">
        <f>IF(VLOOKUP($B114,'Data summary'!$L$2:$W$523,T$14,FALSE)=0,NA(),VLOOKUP($B114,'Data summary'!$L$2:$W$523,T$14,FALSE))</f>
        <v>#N/A</v>
      </c>
      <c r="U114" s="197" t="e">
        <f>IF(VLOOKUP($B114,'Data summary'!$L$2:$W$523,U$14,FALSE)=0,NA(),VLOOKUP($B114,'Data summary'!$L$2:$W$523,U$14,FALSE))</f>
        <v>#N/A</v>
      </c>
      <c r="V114" s="198" t="e">
        <f>IF(VLOOKUP($B114,'Data summary'!$L$2:$W$523,V$14,FALSE)=0,NA(),VLOOKUP($B114,'Data summary'!$L$2:$W$523,V$14,FALSE))</f>
        <v>#N/A</v>
      </c>
      <c r="W114" s="207" t="s">
        <v>159</v>
      </c>
    </row>
    <row r="115" spans="10:23" x14ac:dyDescent="0.25">
      <c r="J115"/>
      <c r="L115" s="196" t="e">
        <f>IF(VLOOKUP($B115,'Data summary'!$L$2:$W$523,L$14,FALSE)=0,NA(),VLOOKUP($B115,'Data summary'!$L$2:$W$523,L$14,FALSE))</f>
        <v>#N/A</v>
      </c>
      <c r="M115" s="197" t="e">
        <f>IF(VLOOKUP($B115,'Data summary'!$L$2:$W$523,M$14,FALSE)=0,NA(),VLOOKUP($B115,'Data summary'!$L$2:$W$523,M$14,FALSE))</f>
        <v>#N/A</v>
      </c>
      <c r="N115" s="197" t="e">
        <f>IF(VLOOKUP($B115,'Data summary'!$L$2:$W$523,N$14,FALSE)=0,NA(),VLOOKUP($B115,'Data summary'!$L$2:$W$523,N$14,FALSE))</f>
        <v>#N/A</v>
      </c>
      <c r="O115" s="197" t="e">
        <f>IF(VLOOKUP($B115,'Data summary'!$L$2:$W$523,O$14,FALSE)=0,NA(),VLOOKUP($B115,'Data summary'!$L$2:$W$523,O$14,FALSE))</f>
        <v>#N/A</v>
      </c>
      <c r="P115" s="197" t="e">
        <f>IF(VLOOKUP($B115,'Data summary'!$L$2:$W$523,P$14,FALSE)=0,NA(),VLOOKUP($B115,'Data summary'!$L$2:$W$523,P$14,FALSE))</f>
        <v>#N/A</v>
      </c>
      <c r="Q115" s="197" t="e">
        <f>IF(VLOOKUP($B115,'Data summary'!$L$2:$W$523,Q$14,FALSE)=0,NA(),VLOOKUP($B115,'Data summary'!$L$2:$W$523,Q$14,FALSE))</f>
        <v>#N/A</v>
      </c>
      <c r="R115" s="197" t="e">
        <f>IF(VLOOKUP($B115,'Data summary'!$L$2:$W$523,R$14,FALSE)=0,NA(),VLOOKUP($B115,'Data summary'!$L$2:$W$523,R$14,FALSE))</f>
        <v>#N/A</v>
      </c>
      <c r="S115" s="197" t="e">
        <f>IF(VLOOKUP($B115,'Data summary'!$L$2:$W$523,S$14,FALSE)=0,NA(),VLOOKUP($B115,'Data summary'!$L$2:$W$523,S$14,FALSE))</f>
        <v>#N/A</v>
      </c>
      <c r="T115" s="197" t="e">
        <f>IF(VLOOKUP($B115,'Data summary'!$L$2:$W$523,T$14,FALSE)=0,NA(),VLOOKUP($B115,'Data summary'!$L$2:$W$523,T$14,FALSE))</f>
        <v>#N/A</v>
      </c>
      <c r="U115" s="197" t="e">
        <f>IF(VLOOKUP($B115,'Data summary'!$L$2:$W$523,U$14,FALSE)=0,NA(),VLOOKUP($B115,'Data summary'!$L$2:$W$523,U$14,FALSE))</f>
        <v>#N/A</v>
      </c>
      <c r="V115" s="198" t="e">
        <f>IF(VLOOKUP($B115,'Data summary'!$L$2:$W$523,V$14,FALSE)=0,NA(),VLOOKUP($B115,'Data summary'!$L$2:$W$523,V$14,FALSE))</f>
        <v>#N/A</v>
      </c>
      <c r="W115" s="207" t="s">
        <v>159</v>
      </c>
    </row>
    <row r="116" spans="10:23" x14ac:dyDescent="0.25">
      <c r="J116"/>
      <c r="L116" s="196" t="e">
        <f>IF(VLOOKUP($B116,'Data summary'!$L$2:$W$523,L$14,FALSE)=0,NA(),VLOOKUP($B116,'Data summary'!$L$2:$W$523,L$14,FALSE))</f>
        <v>#N/A</v>
      </c>
      <c r="M116" s="197" t="e">
        <f>IF(VLOOKUP($B116,'Data summary'!$L$2:$W$523,M$14,FALSE)=0,NA(),VLOOKUP($B116,'Data summary'!$L$2:$W$523,M$14,FALSE))</f>
        <v>#N/A</v>
      </c>
      <c r="N116" s="197" t="e">
        <f>IF(VLOOKUP($B116,'Data summary'!$L$2:$W$523,N$14,FALSE)=0,NA(),VLOOKUP($B116,'Data summary'!$L$2:$W$523,N$14,FALSE))</f>
        <v>#N/A</v>
      </c>
      <c r="O116" s="197" t="e">
        <f>IF(VLOOKUP($B116,'Data summary'!$L$2:$W$523,O$14,FALSE)=0,NA(),VLOOKUP($B116,'Data summary'!$L$2:$W$523,O$14,FALSE))</f>
        <v>#N/A</v>
      </c>
      <c r="P116" s="197" t="e">
        <f>IF(VLOOKUP($B116,'Data summary'!$L$2:$W$523,P$14,FALSE)=0,NA(),VLOOKUP($B116,'Data summary'!$L$2:$W$523,P$14,FALSE))</f>
        <v>#N/A</v>
      </c>
      <c r="Q116" s="197" t="e">
        <f>IF(VLOOKUP($B116,'Data summary'!$L$2:$W$523,Q$14,FALSE)=0,NA(),VLOOKUP($B116,'Data summary'!$L$2:$W$523,Q$14,FALSE))</f>
        <v>#N/A</v>
      </c>
      <c r="R116" s="197" t="e">
        <f>IF(VLOOKUP($B116,'Data summary'!$L$2:$W$523,R$14,FALSE)=0,NA(),VLOOKUP($B116,'Data summary'!$L$2:$W$523,R$14,FALSE))</f>
        <v>#N/A</v>
      </c>
      <c r="S116" s="197" t="e">
        <f>IF(VLOOKUP($B116,'Data summary'!$L$2:$W$523,S$14,FALSE)=0,NA(),VLOOKUP($B116,'Data summary'!$L$2:$W$523,S$14,FALSE))</f>
        <v>#N/A</v>
      </c>
      <c r="T116" s="197" t="e">
        <f>IF(VLOOKUP($B116,'Data summary'!$L$2:$W$523,T$14,FALSE)=0,NA(),VLOOKUP($B116,'Data summary'!$L$2:$W$523,T$14,FALSE))</f>
        <v>#N/A</v>
      </c>
      <c r="U116" s="197" t="e">
        <f>IF(VLOOKUP($B116,'Data summary'!$L$2:$W$523,U$14,FALSE)=0,NA(),VLOOKUP($B116,'Data summary'!$L$2:$W$523,U$14,FALSE))</f>
        <v>#N/A</v>
      </c>
      <c r="V116" s="198" t="e">
        <f>IF(VLOOKUP($B116,'Data summary'!$L$2:$W$523,V$14,FALSE)=0,NA(),VLOOKUP($B116,'Data summary'!$L$2:$W$523,V$14,FALSE))</f>
        <v>#N/A</v>
      </c>
      <c r="W116" s="207" t="s">
        <v>159</v>
      </c>
    </row>
    <row r="117" spans="10:23" x14ac:dyDescent="0.25">
      <c r="J117"/>
      <c r="L117" s="196" t="e">
        <f>IF(VLOOKUP($B117,'Data summary'!$L$2:$W$523,L$14,FALSE)=0,NA(),VLOOKUP($B117,'Data summary'!$L$2:$W$523,L$14,FALSE))</f>
        <v>#N/A</v>
      </c>
      <c r="M117" s="197" t="e">
        <f>IF(VLOOKUP($B117,'Data summary'!$L$2:$W$523,M$14,FALSE)=0,NA(),VLOOKUP($B117,'Data summary'!$L$2:$W$523,M$14,FALSE))</f>
        <v>#N/A</v>
      </c>
      <c r="N117" s="197" t="e">
        <f>IF(VLOOKUP($B117,'Data summary'!$L$2:$W$523,N$14,FALSE)=0,NA(),VLOOKUP($B117,'Data summary'!$L$2:$W$523,N$14,FALSE))</f>
        <v>#N/A</v>
      </c>
      <c r="O117" s="197" t="e">
        <f>IF(VLOOKUP($B117,'Data summary'!$L$2:$W$523,O$14,FALSE)=0,NA(),VLOOKUP($B117,'Data summary'!$L$2:$W$523,O$14,FALSE))</f>
        <v>#N/A</v>
      </c>
      <c r="P117" s="197" t="e">
        <f>IF(VLOOKUP($B117,'Data summary'!$L$2:$W$523,P$14,FALSE)=0,NA(),VLOOKUP($B117,'Data summary'!$L$2:$W$523,P$14,FALSE))</f>
        <v>#N/A</v>
      </c>
      <c r="Q117" s="197" t="e">
        <f>IF(VLOOKUP($B117,'Data summary'!$L$2:$W$523,Q$14,FALSE)=0,NA(),VLOOKUP($B117,'Data summary'!$L$2:$W$523,Q$14,FALSE))</f>
        <v>#N/A</v>
      </c>
      <c r="R117" s="197" t="e">
        <f>IF(VLOOKUP($B117,'Data summary'!$L$2:$W$523,R$14,FALSE)=0,NA(),VLOOKUP($B117,'Data summary'!$L$2:$W$523,R$14,FALSE))</f>
        <v>#N/A</v>
      </c>
      <c r="S117" s="197" t="e">
        <f>IF(VLOOKUP($B117,'Data summary'!$L$2:$W$523,S$14,FALSE)=0,NA(),VLOOKUP($B117,'Data summary'!$L$2:$W$523,S$14,FALSE))</f>
        <v>#N/A</v>
      </c>
      <c r="T117" s="197" t="e">
        <f>IF(VLOOKUP($B117,'Data summary'!$L$2:$W$523,T$14,FALSE)=0,NA(),VLOOKUP($B117,'Data summary'!$L$2:$W$523,T$14,FALSE))</f>
        <v>#N/A</v>
      </c>
      <c r="U117" s="197" t="e">
        <f>IF(VLOOKUP($B117,'Data summary'!$L$2:$W$523,U$14,FALSE)=0,NA(),VLOOKUP($B117,'Data summary'!$L$2:$W$523,U$14,FALSE))</f>
        <v>#N/A</v>
      </c>
      <c r="V117" s="198" t="e">
        <f>IF(VLOOKUP($B117,'Data summary'!$L$2:$W$523,V$14,FALSE)=0,NA(),VLOOKUP($B117,'Data summary'!$L$2:$W$523,V$14,FALSE))</f>
        <v>#N/A</v>
      </c>
      <c r="W117" s="207" t="s">
        <v>159</v>
      </c>
    </row>
    <row r="118" spans="10:23" x14ac:dyDescent="0.25">
      <c r="J118"/>
      <c r="L118" s="196" t="e">
        <f>IF(VLOOKUP($B118,'Data summary'!$L$2:$W$523,L$14,FALSE)=0,NA(),VLOOKUP($B118,'Data summary'!$L$2:$W$523,L$14,FALSE))</f>
        <v>#N/A</v>
      </c>
      <c r="M118" s="197" t="e">
        <f>IF(VLOOKUP($B118,'Data summary'!$L$2:$W$523,M$14,FALSE)=0,NA(),VLOOKUP($B118,'Data summary'!$L$2:$W$523,M$14,FALSE))</f>
        <v>#N/A</v>
      </c>
      <c r="N118" s="197" t="e">
        <f>IF(VLOOKUP($B118,'Data summary'!$L$2:$W$523,N$14,FALSE)=0,NA(),VLOOKUP($B118,'Data summary'!$L$2:$W$523,N$14,FALSE))</f>
        <v>#N/A</v>
      </c>
      <c r="O118" s="197" t="e">
        <f>IF(VLOOKUP($B118,'Data summary'!$L$2:$W$523,O$14,FALSE)=0,NA(),VLOOKUP($B118,'Data summary'!$L$2:$W$523,O$14,FALSE))</f>
        <v>#N/A</v>
      </c>
      <c r="P118" s="197" t="e">
        <f>IF(VLOOKUP($B118,'Data summary'!$L$2:$W$523,P$14,FALSE)=0,NA(),VLOOKUP($B118,'Data summary'!$L$2:$W$523,P$14,FALSE))</f>
        <v>#N/A</v>
      </c>
      <c r="Q118" s="197" t="e">
        <f>IF(VLOOKUP($B118,'Data summary'!$L$2:$W$523,Q$14,FALSE)=0,NA(),VLOOKUP($B118,'Data summary'!$L$2:$W$523,Q$14,FALSE))</f>
        <v>#N/A</v>
      </c>
      <c r="R118" s="197" t="e">
        <f>IF(VLOOKUP($B118,'Data summary'!$L$2:$W$523,R$14,FALSE)=0,NA(),VLOOKUP($B118,'Data summary'!$L$2:$W$523,R$14,FALSE))</f>
        <v>#N/A</v>
      </c>
      <c r="S118" s="197" t="e">
        <f>IF(VLOOKUP($B118,'Data summary'!$L$2:$W$523,S$14,FALSE)=0,NA(),VLOOKUP($B118,'Data summary'!$L$2:$W$523,S$14,FALSE))</f>
        <v>#N/A</v>
      </c>
      <c r="T118" s="197" t="e">
        <f>IF(VLOOKUP($B118,'Data summary'!$L$2:$W$523,T$14,FALSE)=0,NA(),VLOOKUP($B118,'Data summary'!$L$2:$W$523,T$14,FALSE))</f>
        <v>#N/A</v>
      </c>
      <c r="U118" s="197" t="e">
        <f>IF(VLOOKUP($B118,'Data summary'!$L$2:$W$523,U$14,FALSE)=0,NA(),VLOOKUP($B118,'Data summary'!$L$2:$W$523,U$14,FALSE))</f>
        <v>#N/A</v>
      </c>
      <c r="V118" s="198" t="e">
        <f>IF(VLOOKUP($B118,'Data summary'!$L$2:$W$523,V$14,FALSE)=0,NA(),VLOOKUP($B118,'Data summary'!$L$2:$W$523,V$14,FALSE))</f>
        <v>#N/A</v>
      </c>
      <c r="W118" s="207" t="s">
        <v>159</v>
      </c>
    </row>
    <row r="119" spans="10:23" x14ac:dyDescent="0.25">
      <c r="J119"/>
      <c r="L119" s="196" t="e">
        <f>IF(VLOOKUP($B119,'Data summary'!$L$2:$W$523,L$14,FALSE)=0,NA(),VLOOKUP($B119,'Data summary'!$L$2:$W$523,L$14,FALSE))</f>
        <v>#N/A</v>
      </c>
      <c r="M119" s="197" t="e">
        <f>IF(VLOOKUP($B119,'Data summary'!$L$2:$W$523,M$14,FALSE)=0,NA(),VLOOKUP($B119,'Data summary'!$L$2:$W$523,M$14,FALSE))</f>
        <v>#N/A</v>
      </c>
      <c r="N119" s="197" t="e">
        <f>IF(VLOOKUP($B119,'Data summary'!$L$2:$W$523,N$14,FALSE)=0,NA(),VLOOKUP($B119,'Data summary'!$L$2:$W$523,N$14,FALSE))</f>
        <v>#N/A</v>
      </c>
      <c r="O119" s="197" t="e">
        <f>IF(VLOOKUP($B119,'Data summary'!$L$2:$W$523,O$14,FALSE)=0,NA(),VLOOKUP($B119,'Data summary'!$L$2:$W$523,O$14,FALSE))</f>
        <v>#N/A</v>
      </c>
      <c r="P119" s="197" t="e">
        <f>IF(VLOOKUP($B119,'Data summary'!$L$2:$W$523,P$14,FALSE)=0,NA(),VLOOKUP($B119,'Data summary'!$L$2:$W$523,P$14,FALSE))</f>
        <v>#N/A</v>
      </c>
      <c r="Q119" s="197" t="e">
        <f>IF(VLOOKUP($B119,'Data summary'!$L$2:$W$523,Q$14,FALSE)=0,NA(),VLOOKUP($B119,'Data summary'!$L$2:$W$523,Q$14,FALSE))</f>
        <v>#N/A</v>
      </c>
      <c r="R119" s="197" t="e">
        <f>IF(VLOOKUP($B119,'Data summary'!$L$2:$W$523,R$14,FALSE)=0,NA(),VLOOKUP($B119,'Data summary'!$L$2:$W$523,R$14,FALSE))</f>
        <v>#N/A</v>
      </c>
      <c r="S119" s="197" t="e">
        <f>IF(VLOOKUP($B119,'Data summary'!$L$2:$W$523,S$14,FALSE)=0,NA(),VLOOKUP($B119,'Data summary'!$L$2:$W$523,S$14,FALSE))</f>
        <v>#N/A</v>
      </c>
      <c r="T119" s="197" t="e">
        <f>IF(VLOOKUP($B119,'Data summary'!$L$2:$W$523,T$14,FALSE)=0,NA(),VLOOKUP($B119,'Data summary'!$L$2:$W$523,T$14,FALSE))</f>
        <v>#N/A</v>
      </c>
      <c r="U119" s="197" t="e">
        <f>IF(VLOOKUP($B119,'Data summary'!$L$2:$W$523,U$14,FALSE)=0,NA(),VLOOKUP($B119,'Data summary'!$L$2:$W$523,U$14,FALSE))</f>
        <v>#N/A</v>
      </c>
      <c r="V119" s="198" t="e">
        <f>IF(VLOOKUP($B119,'Data summary'!$L$2:$W$523,V$14,FALSE)=0,NA(),VLOOKUP($B119,'Data summary'!$L$2:$W$523,V$14,FALSE))</f>
        <v>#N/A</v>
      </c>
      <c r="W119" s="207" t="s">
        <v>159</v>
      </c>
    </row>
    <row r="120" spans="10:23" x14ac:dyDescent="0.25">
      <c r="J120"/>
      <c r="L120" s="196" t="e">
        <f>IF(VLOOKUP($B120,'Data summary'!$L$2:$W$523,L$14,FALSE)=0,NA(),VLOOKUP($B120,'Data summary'!$L$2:$W$523,L$14,FALSE))</f>
        <v>#N/A</v>
      </c>
      <c r="M120" s="197" t="e">
        <f>IF(VLOOKUP($B120,'Data summary'!$L$2:$W$523,M$14,FALSE)=0,NA(),VLOOKUP($B120,'Data summary'!$L$2:$W$523,M$14,FALSE))</f>
        <v>#N/A</v>
      </c>
      <c r="N120" s="197" t="e">
        <f>IF(VLOOKUP($B120,'Data summary'!$L$2:$W$523,N$14,FALSE)=0,NA(),VLOOKUP($B120,'Data summary'!$L$2:$W$523,N$14,FALSE))</f>
        <v>#N/A</v>
      </c>
      <c r="O120" s="197" t="e">
        <f>IF(VLOOKUP($B120,'Data summary'!$L$2:$W$523,O$14,FALSE)=0,NA(),VLOOKUP($B120,'Data summary'!$L$2:$W$523,O$14,FALSE))</f>
        <v>#N/A</v>
      </c>
      <c r="P120" s="197" t="e">
        <f>IF(VLOOKUP($B120,'Data summary'!$L$2:$W$523,P$14,FALSE)=0,NA(),VLOOKUP($B120,'Data summary'!$L$2:$W$523,P$14,FALSE))</f>
        <v>#N/A</v>
      </c>
      <c r="Q120" s="197" t="e">
        <f>IF(VLOOKUP($B120,'Data summary'!$L$2:$W$523,Q$14,FALSE)=0,NA(),VLOOKUP($B120,'Data summary'!$L$2:$W$523,Q$14,FALSE))</f>
        <v>#N/A</v>
      </c>
      <c r="R120" s="197" t="e">
        <f>IF(VLOOKUP($B120,'Data summary'!$L$2:$W$523,R$14,FALSE)=0,NA(),VLOOKUP($B120,'Data summary'!$L$2:$W$523,R$14,FALSE))</f>
        <v>#N/A</v>
      </c>
      <c r="S120" s="197" t="e">
        <f>IF(VLOOKUP($B120,'Data summary'!$L$2:$W$523,S$14,FALSE)=0,NA(),VLOOKUP($B120,'Data summary'!$L$2:$W$523,S$14,FALSE))</f>
        <v>#N/A</v>
      </c>
      <c r="T120" s="197" t="e">
        <f>IF(VLOOKUP($B120,'Data summary'!$L$2:$W$523,T$14,FALSE)=0,NA(),VLOOKUP($B120,'Data summary'!$L$2:$W$523,T$14,FALSE))</f>
        <v>#N/A</v>
      </c>
      <c r="U120" s="197" t="e">
        <f>IF(VLOOKUP($B120,'Data summary'!$L$2:$W$523,U$14,FALSE)=0,NA(),VLOOKUP($B120,'Data summary'!$L$2:$W$523,U$14,FALSE))</f>
        <v>#N/A</v>
      </c>
      <c r="V120" s="198" t="e">
        <f>IF(VLOOKUP($B120,'Data summary'!$L$2:$W$523,V$14,FALSE)=0,NA(),VLOOKUP($B120,'Data summary'!$L$2:$W$523,V$14,FALSE))</f>
        <v>#N/A</v>
      </c>
      <c r="W120" s="207" t="s">
        <v>159</v>
      </c>
    </row>
    <row r="121" spans="10:23" x14ac:dyDescent="0.25">
      <c r="J121"/>
      <c r="L121" s="196" t="e">
        <f>IF(VLOOKUP($B121,'Data summary'!$L$2:$W$523,L$14,FALSE)=0,NA(),VLOOKUP($B121,'Data summary'!$L$2:$W$523,L$14,FALSE))</f>
        <v>#N/A</v>
      </c>
      <c r="M121" s="197" t="e">
        <f>IF(VLOOKUP($B121,'Data summary'!$L$2:$W$523,M$14,FALSE)=0,NA(),VLOOKUP($B121,'Data summary'!$L$2:$W$523,M$14,FALSE))</f>
        <v>#N/A</v>
      </c>
      <c r="N121" s="197" t="e">
        <f>IF(VLOOKUP($B121,'Data summary'!$L$2:$W$523,N$14,FALSE)=0,NA(),VLOOKUP($B121,'Data summary'!$L$2:$W$523,N$14,FALSE))</f>
        <v>#N/A</v>
      </c>
      <c r="O121" s="197" t="e">
        <f>IF(VLOOKUP($B121,'Data summary'!$L$2:$W$523,O$14,FALSE)=0,NA(),VLOOKUP($B121,'Data summary'!$L$2:$W$523,O$14,FALSE))</f>
        <v>#N/A</v>
      </c>
      <c r="P121" s="197" t="e">
        <f>IF(VLOOKUP($B121,'Data summary'!$L$2:$W$523,P$14,FALSE)=0,NA(),VLOOKUP($B121,'Data summary'!$L$2:$W$523,P$14,FALSE))</f>
        <v>#N/A</v>
      </c>
      <c r="Q121" s="197" t="e">
        <f>IF(VLOOKUP($B121,'Data summary'!$L$2:$W$523,Q$14,FALSE)=0,NA(),VLOOKUP($B121,'Data summary'!$L$2:$W$523,Q$14,FALSE))</f>
        <v>#N/A</v>
      </c>
      <c r="R121" s="197" t="e">
        <f>IF(VLOOKUP($B121,'Data summary'!$L$2:$W$523,R$14,FALSE)=0,NA(),VLOOKUP($B121,'Data summary'!$L$2:$W$523,R$14,FALSE))</f>
        <v>#N/A</v>
      </c>
      <c r="S121" s="197" t="e">
        <f>IF(VLOOKUP($B121,'Data summary'!$L$2:$W$523,S$14,FALSE)=0,NA(),VLOOKUP($B121,'Data summary'!$L$2:$W$523,S$14,FALSE))</f>
        <v>#N/A</v>
      </c>
      <c r="T121" s="197" t="e">
        <f>IF(VLOOKUP($B121,'Data summary'!$L$2:$W$523,T$14,FALSE)=0,NA(),VLOOKUP($B121,'Data summary'!$L$2:$W$523,T$14,FALSE))</f>
        <v>#N/A</v>
      </c>
      <c r="U121" s="197" t="e">
        <f>IF(VLOOKUP($B121,'Data summary'!$L$2:$W$523,U$14,FALSE)=0,NA(),VLOOKUP($B121,'Data summary'!$L$2:$W$523,U$14,FALSE))</f>
        <v>#N/A</v>
      </c>
      <c r="V121" s="198" t="e">
        <f>IF(VLOOKUP($B121,'Data summary'!$L$2:$W$523,V$14,FALSE)=0,NA(),VLOOKUP($B121,'Data summary'!$L$2:$W$523,V$14,FALSE))</f>
        <v>#N/A</v>
      </c>
      <c r="W121" s="207" t="s">
        <v>159</v>
      </c>
    </row>
    <row r="122" spans="10:23" x14ac:dyDescent="0.25">
      <c r="J122"/>
      <c r="L122" s="196" t="e">
        <f>IF(VLOOKUP($B122,'Data summary'!$L$2:$W$523,L$14,FALSE)=0,NA(),VLOOKUP($B122,'Data summary'!$L$2:$W$523,L$14,FALSE))</f>
        <v>#N/A</v>
      </c>
      <c r="M122" s="197" t="e">
        <f>IF(VLOOKUP($B122,'Data summary'!$L$2:$W$523,M$14,FALSE)=0,NA(),VLOOKUP($B122,'Data summary'!$L$2:$W$523,M$14,FALSE))</f>
        <v>#N/A</v>
      </c>
      <c r="N122" s="197" t="e">
        <f>IF(VLOOKUP($B122,'Data summary'!$L$2:$W$523,N$14,FALSE)=0,NA(),VLOOKUP($B122,'Data summary'!$L$2:$W$523,N$14,FALSE))</f>
        <v>#N/A</v>
      </c>
      <c r="O122" s="197" t="e">
        <f>IF(VLOOKUP($B122,'Data summary'!$L$2:$W$523,O$14,FALSE)=0,NA(),VLOOKUP($B122,'Data summary'!$L$2:$W$523,O$14,FALSE))</f>
        <v>#N/A</v>
      </c>
      <c r="P122" s="197" t="e">
        <f>IF(VLOOKUP($B122,'Data summary'!$L$2:$W$523,P$14,FALSE)=0,NA(),VLOOKUP($B122,'Data summary'!$L$2:$W$523,P$14,FALSE))</f>
        <v>#N/A</v>
      </c>
      <c r="Q122" s="197" t="e">
        <f>IF(VLOOKUP($B122,'Data summary'!$L$2:$W$523,Q$14,FALSE)=0,NA(),VLOOKUP($B122,'Data summary'!$L$2:$W$523,Q$14,FALSE))</f>
        <v>#N/A</v>
      </c>
      <c r="R122" s="197" t="e">
        <f>IF(VLOOKUP($B122,'Data summary'!$L$2:$W$523,R$14,FALSE)=0,NA(),VLOOKUP($B122,'Data summary'!$L$2:$W$523,R$14,FALSE))</f>
        <v>#N/A</v>
      </c>
      <c r="S122" s="197" t="e">
        <f>IF(VLOOKUP($B122,'Data summary'!$L$2:$W$523,S$14,FALSE)=0,NA(),VLOOKUP($B122,'Data summary'!$L$2:$W$523,S$14,FALSE))</f>
        <v>#N/A</v>
      </c>
      <c r="T122" s="197" t="e">
        <f>IF(VLOOKUP($B122,'Data summary'!$L$2:$W$523,T$14,FALSE)=0,NA(),VLOOKUP($B122,'Data summary'!$L$2:$W$523,T$14,FALSE))</f>
        <v>#N/A</v>
      </c>
      <c r="U122" s="197" t="e">
        <f>IF(VLOOKUP($B122,'Data summary'!$L$2:$W$523,U$14,FALSE)=0,NA(),VLOOKUP($B122,'Data summary'!$L$2:$W$523,U$14,FALSE))</f>
        <v>#N/A</v>
      </c>
      <c r="V122" s="198" t="e">
        <f>IF(VLOOKUP($B122,'Data summary'!$L$2:$W$523,V$14,FALSE)=0,NA(),VLOOKUP($B122,'Data summary'!$L$2:$W$523,V$14,FALSE))</f>
        <v>#N/A</v>
      </c>
      <c r="W122" s="207" t="s">
        <v>159</v>
      </c>
    </row>
    <row r="123" spans="10:23" x14ac:dyDescent="0.25">
      <c r="J123"/>
      <c r="L123" s="196" t="e">
        <f>IF(VLOOKUP($B123,'Data summary'!$L$2:$W$523,L$14,FALSE)=0,NA(),VLOOKUP($B123,'Data summary'!$L$2:$W$523,L$14,FALSE))</f>
        <v>#N/A</v>
      </c>
      <c r="M123" s="197" t="e">
        <f>IF(VLOOKUP($B123,'Data summary'!$L$2:$W$523,M$14,FALSE)=0,NA(),VLOOKUP($B123,'Data summary'!$L$2:$W$523,M$14,FALSE))</f>
        <v>#N/A</v>
      </c>
      <c r="N123" s="197" t="e">
        <f>IF(VLOOKUP($B123,'Data summary'!$L$2:$W$523,N$14,FALSE)=0,NA(),VLOOKUP($B123,'Data summary'!$L$2:$W$523,N$14,FALSE))</f>
        <v>#N/A</v>
      </c>
      <c r="O123" s="197" t="e">
        <f>IF(VLOOKUP($B123,'Data summary'!$L$2:$W$523,O$14,FALSE)=0,NA(),VLOOKUP($B123,'Data summary'!$L$2:$W$523,O$14,FALSE))</f>
        <v>#N/A</v>
      </c>
      <c r="P123" s="197" t="e">
        <f>IF(VLOOKUP($B123,'Data summary'!$L$2:$W$523,P$14,FALSE)=0,NA(),VLOOKUP($B123,'Data summary'!$L$2:$W$523,P$14,FALSE))</f>
        <v>#N/A</v>
      </c>
      <c r="Q123" s="197" t="e">
        <f>IF(VLOOKUP($B123,'Data summary'!$L$2:$W$523,Q$14,FALSE)=0,NA(),VLOOKUP($B123,'Data summary'!$L$2:$W$523,Q$14,FALSE))</f>
        <v>#N/A</v>
      </c>
      <c r="R123" s="197" t="e">
        <f>IF(VLOOKUP($B123,'Data summary'!$L$2:$W$523,R$14,FALSE)=0,NA(),VLOOKUP($B123,'Data summary'!$L$2:$W$523,R$14,FALSE))</f>
        <v>#N/A</v>
      </c>
      <c r="S123" s="197" t="e">
        <f>IF(VLOOKUP($B123,'Data summary'!$L$2:$W$523,S$14,FALSE)=0,NA(),VLOOKUP($B123,'Data summary'!$L$2:$W$523,S$14,FALSE))</f>
        <v>#N/A</v>
      </c>
      <c r="T123" s="197" t="e">
        <f>IF(VLOOKUP($B123,'Data summary'!$L$2:$W$523,T$14,FALSE)=0,NA(),VLOOKUP($B123,'Data summary'!$L$2:$W$523,T$14,FALSE))</f>
        <v>#N/A</v>
      </c>
      <c r="U123" s="197" t="e">
        <f>IF(VLOOKUP($B123,'Data summary'!$L$2:$W$523,U$14,FALSE)=0,NA(),VLOOKUP($B123,'Data summary'!$L$2:$W$523,U$14,FALSE))</f>
        <v>#N/A</v>
      </c>
      <c r="V123" s="198" t="e">
        <f>IF(VLOOKUP($B123,'Data summary'!$L$2:$W$523,V$14,FALSE)=0,NA(),VLOOKUP($B123,'Data summary'!$L$2:$W$523,V$14,FALSE))</f>
        <v>#N/A</v>
      </c>
      <c r="W123" s="207" t="s">
        <v>159</v>
      </c>
    </row>
    <row r="124" spans="10:23" x14ac:dyDescent="0.25">
      <c r="J124"/>
      <c r="L124" s="196" t="e">
        <f>IF(VLOOKUP($B124,'Data summary'!$L$2:$W$523,L$14,FALSE)=0,NA(),VLOOKUP($B124,'Data summary'!$L$2:$W$523,L$14,FALSE))</f>
        <v>#N/A</v>
      </c>
      <c r="M124" s="197" t="e">
        <f>IF(VLOOKUP($B124,'Data summary'!$L$2:$W$523,M$14,FALSE)=0,NA(),VLOOKUP($B124,'Data summary'!$L$2:$W$523,M$14,FALSE))</f>
        <v>#N/A</v>
      </c>
      <c r="N124" s="197" t="e">
        <f>IF(VLOOKUP($B124,'Data summary'!$L$2:$W$523,N$14,FALSE)=0,NA(),VLOOKUP($B124,'Data summary'!$L$2:$W$523,N$14,FALSE))</f>
        <v>#N/A</v>
      </c>
      <c r="O124" s="197" t="e">
        <f>IF(VLOOKUP($B124,'Data summary'!$L$2:$W$523,O$14,FALSE)=0,NA(),VLOOKUP($B124,'Data summary'!$L$2:$W$523,O$14,FALSE))</f>
        <v>#N/A</v>
      </c>
      <c r="P124" s="197" t="e">
        <f>IF(VLOOKUP($B124,'Data summary'!$L$2:$W$523,P$14,FALSE)=0,NA(),VLOOKUP($B124,'Data summary'!$L$2:$W$523,P$14,FALSE))</f>
        <v>#N/A</v>
      </c>
      <c r="Q124" s="197" t="e">
        <f>IF(VLOOKUP($B124,'Data summary'!$L$2:$W$523,Q$14,FALSE)=0,NA(),VLOOKUP($B124,'Data summary'!$L$2:$W$523,Q$14,FALSE))</f>
        <v>#N/A</v>
      </c>
      <c r="R124" s="197" t="e">
        <f>IF(VLOOKUP($B124,'Data summary'!$L$2:$W$523,R$14,FALSE)=0,NA(),VLOOKUP($B124,'Data summary'!$L$2:$W$523,R$14,FALSE))</f>
        <v>#N/A</v>
      </c>
      <c r="S124" s="197" t="e">
        <f>IF(VLOOKUP($B124,'Data summary'!$L$2:$W$523,S$14,FALSE)=0,NA(),VLOOKUP($B124,'Data summary'!$L$2:$W$523,S$14,FALSE))</f>
        <v>#N/A</v>
      </c>
      <c r="T124" s="197" t="e">
        <f>IF(VLOOKUP($B124,'Data summary'!$L$2:$W$523,T$14,FALSE)=0,NA(),VLOOKUP($B124,'Data summary'!$L$2:$W$523,T$14,FALSE))</f>
        <v>#N/A</v>
      </c>
      <c r="U124" s="197" t="e">
        <f>IF(VLOOKUP($B124,'Data summary'!$L$2:$W$523,U$14,FALSE)=0,NA(),VLOOKUP($B124,'Data summary'!$L$2:$W$523,U$14,FALSE))</f>
        <v>#N/A</v>
      </c>
      <c r="V124" s="198" t="e">
        <f>IF(VLOOKUP($B124,'Data summary'!$L$2:$W$523,V$14,FALSE)=0,NA(),VLOOKUP($B124,'Data summary'!$L$2:$W$523,V$14,FALSE))</f>
        <v>#N/A</v>
      </c>
      <c r="W124" s="207" t="s">
        <v>159</v>
      </c>
    </row>
    <row r="125" spans="10:23" x14ac:dyDescent="0.25">
      <c r="J125"/>
      <c r="L125" s="196" t="e">
        <f>IF(VLOOKUP($B125,'Data summary'!$L$2:$W$523,L$14,FALSE)=0,NA(),VLOOKUP($B125,'Data summary'!$L$2:$W$523,L$14,FALSE))</f>
        <v>#N/A</v>
      </c>
      <c r="M125" s="197" t="e">
        <f>IF(VLOOKUP($B125,'Data summary'!$L$2:$W$523,M$14,FALSE)=0,NA(),VLOOKUP($B125,'Data summary'!$L$2:$W$523,M$14,FALSE))</f>
        <v>#N/A</v>
      </c>
      <c r="N125" s="197" t="e">
        <f>IF(VLOOKUP($B125,'Data summary'!$L$2:$W$523,N$14,FALSE)=0,NA(),VLOOKUP($B125,'Data summary'!$L$2:$W$523,N$14,FALSE))</f>
        <v>#N/A</v>
      </c>
      <c r="O125" s="197" t="e">
        <f>IF(VLOOKUP($B125,'Data summary'!$L$2:$W$523,O$14,FALSE)=0,NA(),VLOOKUP($B125,'Data summary'!$L$2:$W$523,O$14,FALSE))</f>
        <v>#N/A</v>
      </c>
      <c r="P125" s="197" t="e">
        <f>IF(VLOOKUP($B125,'Data summary'!$L$2:$W$523,P$14,FALSE)=0,NA(),VLOOKUP($B125,'Data summary'!$L$2:$W$523,P$14,FALSE))</f>
        <v>#N/A</v>
      </c>
      <c r="Q125" s="197" t="e">
        <f>IF(VLOOKUP($B125,'Data summary'!$L$2:$W$523,Q$14,FALSE)=0,NA(),VLOOKUP($B125,'Data summary'!$L$2:$W$523,Q$14,FALSE))</f>
        <v>#N/A</v>
      </c>
      <c r="R125" s="197" t="e">
        <f>IF(VLOOKUP($B125,'Data summary'!$L$2:$W$523,R$14,FALSE)=0,NA(),VLOOKUP($B125,'Data summary'!$L$2:$W$523,R$14,FALSE))</f>
        <v>#N/A</v>
      </c>
      <c r="S125" s="197" t="e">
        <f>IF(VLOOKUP($B125,'Data summary'!$L$2:$W$523,S$14,FALSE)=0,NA(),VLOOKUP($B125,'Data summary'!$L$2:$W$523,S$14,FALSE))</f>
        <v>#N/A</v>
      </c>
      <c r="T125" s="197" t="e">
        <f>IF(VLOOKUP($B125,'Data summary'!$L$2:$W$523,T$14,FALSE)=0,NA(),VLOOKUP($B125,'Data summary'!$L$2:$W$523,T$14,FALSE))</f>
        <v>#N/A</v>
      </c>
      <c r="U125" s="197" t="e">
        <f>IF(VLOOKUP($B125,'Data summary'!$L$2:$W$523,U$14,FALSE)=0,NA(),VLOOKUP($B125,'Data summary'!$L$2:$W$523,U$14,FALSE))</f>
        <v>#N/A</v>
      </c>
      <c r="V125" s="198" t="e">
        <f>IF(VLOOKUP($B125,'Data summary'!$L$2:$W$523,V$14,FALSE)=0,NA(),VLOOKUP($B125,'Data summary'!$L$2:$W$523,V$14,FALSE))</f>
        <v>#N/A</v>
      </c>
      <c r="W125" s="207" t="s">
        <v>159</v>
      </c>
    </row>
    <row r="126" spans="10:23" x14ac:dyDescent="0.25">
      <c r="J126"/>
      <c r="L126" s="196" t="e">
        <f>IF(VLOOKUP($B126,'Data summary'!$L$2:$W$523,L$14,FALSE)=0,NA(),VLOOKUP($B126,'Data summary'!$L$2:$W$523,L$14,FALSE))</f>
        <v>#N/A</v>
      </c>
      <c r="M126" s="197" t="e">
        <f>IF(VLOOKUP($B126,'Data summary'!$L$2:$W$523,M$14,FALSE)=0,NA(),VLOOKUP($B126,'Data summary'!$L$2:$W$523,M$14,FALSE))</f>
        <v>#N/A</v>
      </c>
      <c r="N126" s="197" t="e">
        <f>IF(VLOOKUP($B126,'Data summary'!$L$2:$W$523,N$14,FALSE)=0,NA(),VLOOKUP($B126,'Data summary'!$L$2:$W$523,N$14,FALSE))</f>
        <v>#N/A</v>
      </c>
      <c r="O126" s="197" t="e">
        <f>IF(VLOOKUP($B126,'Data summary'!$L$2:$W$523,O$14,FALSE)=0,NA(),VLOOKUP($B126,'Data summary'!$L$2:$W$523,O$14,FALSE))</f>
        <v>#N/A</v>
      </c>
      <c r="P126" s="197" t="e">
        <f>IF(VLOOKUP($B126,'Data summary'!$L$2:$W$523,P$14,FALSE)=0,NA(),VLOOKUP($B126,'Data summary'!$L$2:$W$523,P$14,FALSE))</f>
        <v>#N/A</v>
      </c>
      <c r="Q126" s="197" t="e">
        <f>IF(VLOOKUP($B126,'Data summary'!$L$2:$W$523,Q$14,FALSE)=0,NA(),VLOOKUP($B126,'Data summary'!$L$2:$W$523,Q$14,FALSE))</f>
        <v>#N/A</v>
      </c>
      <c r="R126" s="197" t="e">
        <f>IF(VLOOKUP($B126,'Data summary'!$L$2:$W$523,R$14,FALSE)=0,NA(),VLOOKUP($B126,'Data summary'!$L$2:$W$523,R$14,FALSE))</f>
        <v>#N/A</v>
      </c>
      <c r="S126" s="197" t="e">
        <f>IF(VLOOKUP($B126,'Data summary'!$L$2:$W$523,S$14,FALSE)=0,NA(),VLOOKUP($B126,'Data summary'!$L$2:$W$523,S$14,FALSE))</f>
        <v>#N/A</v>
      </c>
      <c r="T126" s="197" t="e">
        <f>IF(VLOOKUP($B126,'Data summary'!$L$2:$W$523,T$14,FALSE)=0,NA(),VLOOKUP($B126,'Data summary'!$L$2:$W$523,T$14,FALSE))</f>
        <v>#N/A</v>
      </c>
      <c r="U126" s="197" t="e">
        <f>IF(VLOOKUP($B126,'Data summary'!$L$2:$W$523,U$14,FALSE)=0,NA(),VLOOKUP($B126,'Data summary'!$L$2:$W$523,U$14,FALSE))</f>
        <v>#N/A</v>
      </c>
      <c r="V126" s="198" t="e">
        <f>IF(VLOOKUP($B126,'Data summary'!$L$2:$W$523,V$14,FALSE)=0,NA(),VLOOKUP($B126,'Data summary'!$L$2:$W$523,V$14,FALSE))</f>
        <v>#N/A</v>
      </c>
      <c r="W126" s="207" t="s">
        <v>159</v>
      </c>
    </row>
    <row r="127" spans="10:23" x14ac:dyDescent="0.25">
      <c r="J127"/>
      <c r="L127" s="196" t="e">
        <f>IF(VLOOKUP($B127,'Data summary'!$L$2:$W$523,L$14,FALSE)=0,NA(),VLOOKUP($B127,'Data summary'!$L$2:$W$523,L$14,FALSE))</f>
        <v>#N/A</v>
      </c>
      <c r="M127" s="197" t="e">
        <f>IF(VLOOKUP($B127,'Data summary'!$L$2:$W$523,M$14,FALSE)=0,NA(),VLOOKUP($B127,'Data summary'!$L$2:$W$523,M$14,FALSE))</f>
        <v>#N/A</v>
      </c>
      <c r="N127" s="197" t="e">
        <f>IF(VLOOKUP($B127,'Data summary'!$L$2:$W$523,N$14,FALSE)=0,NA(),VLOOKUP($B127,'Data summary'!$L$2:$W$523,N$14,FALSE))</f>
        <v>#N/A</v>
      </c>
      <c r="O127" s="197" t="e">
        <f>IF(VLOOKUP($B127,'Data summary'!$L$2:$W$523,O$14,FALSE)=0,NA(),VLOOKUP($B127,'Data summary'!$L$2:$W$523,O$14,FALSE))</f>
        <v>#N/A</v>
      </c>
      <c r="P127" s="197" t="e">
        <f>IF(VLOOKUP($B127,'Data summary'!$L$2:$W$523,P$14,FALSE)=0,NA(),VLOOKUP($B127,'Data summary'!$L$2:$W$523,P$14,FALSE))</f>
        <v>#N/A</v>
      </c>
      <c r="Q127" s="197" t="e">
        <f>IF(VLOOKUP($B127,'Data summary'!$L$2:$W$523,Q$14,FALSE)=0,NA(),VLOOKUP($B127,'Data summary'!$L$2:$W$523,Q$14,FALSE))</f>
        <v>#N/A</v>
      </c>
      <c r="R127" s="197" t="e">
        <f>IF(VLOOKUP($B127,'Data summary'!$L$2:$W$523,R$14,FALSE)=0,NA(),VLOOKUP($B127,'Data summary'!$L$2:$W$523,R$14,FALSE))</f>
        <v>#N/A</v>
      </c>
      <c r="S127" s="197" t="e">
        <f>IF(VLOOKUP($B127,'Data summary'!$L$2:$W$523,S$14,FALSE)=0,NA(),VLOOKUP($B127,'Data summary'!$L$2:$W$523,S$14,FALSE))</f>
        <v>#N/A</v>
      </c>
      <c r="T127" s="197" t="e">
        <f>IF(VLOOKUP($B127,'Data summary'!$L$2:$W$523,T$14,FALSE)=0,NA(),VLOOKUP($B127,'Data summary'!$L$2:$W$523,T$14,FALSE))</f>
        <v>#N/A</v>
      </c>
      <c r="U127" s="197" t="e">
        <f>IF(VLOOKUP($B127,'Data summary'!$L$2:$W$523,U$14,FALSE)=0,NA(),VLOOKUP($B127,'Data summary'!$L$2:$W$523,U$14,FALSE))</f>
        <v>#N/A</v>
      </c>
      <c r="V127" s="198" t="e">
        <f>IF(VLOOKUP($B127,'Data summary'!$L$2:$W$523,V$14,FALSE)=0,NA(),VLOOKUP($B127,'Data summary'!$L$2:$W$523,V$14,FALSE))</f>
        <v>#N/A</v>
      </c>
      <c r="W127" s="207" t="s">
        <v>159</v>
      </c>
    </row>
    <row r="128" spans="10:23" x14ac:dyDescent="0.25">
      <c r="J128"/>
      <c r="L128" s="196" t="e">
        <f>IF(VLOOKUP($B128,'Data summary'!$L$2:$W$523,L$14,FALSE)=0,NA(),VLOOKUP($B128,'Data summary'!$L$2:$W$523,L$14,FALSE))</f>
        <v>#N/A</v>
      </c>
      <c r="M128" s="197" t="e">
        <f>IF(VLOOKUP($B128,'Data summary'!$L$2:$W$523,M$14,FALSE)=0,NA(),VLOOKUP($B128,'Data summary'!$L$2:$W$523,M$14,FALSE))</f>
        <v>#N/A</v>
      </c>
      <c r="N128" s="197" t="e">
        <f>IF(VLOOKUP($B128,'Data summary'!$L$2:$W$523,N$14,FALSE)=0,NA(),VLOOKUP($B128,'Data summary'!$L$2:$W$523,N$14,FALSE))</f>
        <v>#N/A</v>
      </c>
      <c r="O128" s="197" t="e">
        <f>IF(VLOOKUP($B128,'Data summary'!$L$2:$W$523,O$14,FALSE)=0,NA(),VLOOKUP($B128,'Data summary'!$L$2:$W$523,O$14,FALSE))</f>
        <v>#N/A</v>
      </c>
      <c r="P128" s="197" t="e">
        <f>IF(VLOOKUP($B128,'Data summary'!$L$2:$W$523,P$14,FALSE)=0,NA(),VLOOKUP($B128,'Data summary'!$L$2:$W$523,P$14,FALSE))</f>
        <v>#N/A</v>
      </c>
      <c r="Q128" s="197" t="e">
        <f>IF(VLOOKUP($B128,'Data summary'!$L$2:$W$523,Q$14,FALSE)=0,NA(),VLOOKUP($B128,'Data summary'!$L$2:$W$523,Q$14,FALSE))</f>
        <v>#N/A</v>
      </c>
      <c r="R128" s="197" t="e">
        <f>IF(VLOOKUP($B128,'Data summary'!$L$2:$W$523,R$14,FALSE)=0,NA(),VLOOKUP($B128,'Data summary'!$L$2:$W$523,R$14,FALSE))</f>
        <v>#N/A</v>
      </c>
      <c r="S128" s="197" t="e">
        <f>IF(VLOOKUP($B128,'Data summary'!$L$2:$W$523,S$14,FALSE)=0,NA(),VLOOKUP($B128,'Data summary'!$L$2:$W$523,S$14,FALSE))</f>
        <v>#N/A</v>
      </c>
      <c r="T128" s="197" t="e">
        <f>IF(VLOOKUP($B128,'Data summary'!$L$2:$W$523,T$14,FALSE)=0,NA(),VLOOKUP($B128,'Data summary'!$L$2:$W$523,T$14,FALSE))</f>
        <v>#N/A</v>
      </c>
      <c r="U128" s="197" t="e">
        <f>IF(VLOOKUP($B128,'Data summary'!$L$2:$W$523,U$14,FALSE)=0,NA(),VLOOKUP($B128,'Data summary'!$L$2:$W$523,U$14,FALSE))</f>
        <v>#N/A</v>
      </c>
      <c r="V128" s="198" t="e">
        <f>IF(VLOOKUP($B128,'Data summary'!$L$2:$W$523,V$14,FALSE)=0,NA(),VLOOKUP($B128,'Data summary'!$L$2:$W$523,V$14,FALSE))</f>
        <v>#N/A</v>
      </c>
      <c r="W128" s="207" t="s">
        <v>159</v>
      </c>
    </row>
    <row r="129" spans="10:23" x14ac:dyDescent="0.25">
      <c r="J129"/>
      <c r="L129" s="196" t="e">
        <f>IF(VLOOKUP($B129,'Data summary'!$L$2:$W$523,L$14,FALSE)=0,NA(),VLOOKUP($B129,'Data summary'!$L$2:$W$523,L$14,FALSE))</f>
        <v>#N/A</v>
      </c>
      <c r="M129" s="197" t="e">
        <f>IF(VLOOKUP($B129,'Data summary'!$L$2:$W$523,M$14,FALSE)=0,NA(),VLOOKUP($B129,'Data summary'!$L$2:$W$523,M$14,FALSE))</f>
        <v>#N/A</v>
      </c>
      <c r="N129" s="197" t="e">
        <f>IF(VLOOKUP($B129,'Data summary'!$L$2:$W$523,N$14,FALSE)=0,NA(),VLOOKUP($B129,'Data summary'!$L$2:$W$523,N$14,FALSE))</f>
        <v>#N/A</v>
      </c>
      <c r="O129" s="197" t="e">
        <f>IF(VLOOKUP($B129,'Data summary'!$L$2:$W$523,O$14,FALSE)=0,NA(),VLOOKUP($B129,'Data summary'!$L$2:$W$523,O$14,FALSE))</f>
        <v>#N/A</v>
      </c>
      <c r="P129" s="197" t="e">
        <f>IF(VLOOKUP($B129,'Data summary'!$L$2:$W$523,P$14,FALSE)=0,NA(),VLOOKUP($B129,'Data summary'!$L$2:$W$523,P$14,FALSE))</f>
        <v>#N/A</v>
      </c>
      <c r="Q129" s="197" t="e">
        <f>IF(VLOOKUP($B129,'Data summary'!$L$2:$W$523,Q$14,FALSE)=0,NA(),VLOOKUP($B129,'Data summary'!$L$2:$W$523,Q$14,FALSE))</f>
        <v>#N/A</v>
      </c>
      <c r="R129" s="197" t="e">
        <f>IF(VLOOKUP($B129,'Data summary'!$L$2:$W$523,R$14,FALSE)=0,NA(),VLOOKUP($B129,'Data summary'!$L$2:$W$523,R$14,FALSE))</f>
        <v>#N/A</v>
      </c>
      <c r="S129" s="197" t="e">
        <f>IF(VLOOKUP($B129,'Data summary'!$L$2:$W$523,S$14,FALSE)=0,NA(),VLOOKUP($B129,'Data summary'!$L$2:$W$523,S$14,FALSE))</f>
        <v>#N/A</v>
      </c>
      <c r="T129" s="197" t="e">
        <f>IF(VLOOKUP($B129,'Data summary'!$L$2:$W$523,T$14,FALSE)=0,NA(),VLOOKUP($B129,'Data summary'!$L$2:$W$523,T$14,FALSE))</f>
        <v>#N/A</v>
      </c>
      <c r="U129" s="197" t="e">
        <f>IF(VLOOKUP($B129,'Data summary'!$L$2:$W$523,U$14,FALSE)=0,NA(),VLOOKUP($B129,'Data summary'!$L$2:$W$523,U$14,FALSE))</f>
        <v>#N/A</v>
      </c>
      <c r="V129" s="198" t="e">
        <f>IF(VLOOKUP($B129,'Data summary'!$L$2:$W$523,V$14,FALSE)=0,NA(),VLOOKUP($B129,'Data summary'!$L$2:$W$523,V$14,FALSE))</f>
        <v>#N/A</v>
      </c>
      <c r="W129" s="207" t="s">
        <v>159</v>
      </c>
    </row>
    <row r="130" spans="10:23" x14ac:dyDescent="0.25">
      <c r="J130"/>
      <c r="L130" s="196" t="e">
        <f>IF(VLOOKUP($B130,'Data summary'!$L$2:$W$523,L$14,FALSE)=0,NA(),VLOOKUP($B130,'Data summary'!$L$2:$W$523,L$14,FALSE))</f>
        <v>#N/A</v>
      </c>
      <c r="M130" s="197" t="e">
        <f>IF(VLOOKUP($B130,'Data summary'!$L$2:$W$523,M$14,FALSE)=0,NA(),VLOOKUP($B130,'Data summary'!$L$2:$W$523,M$14,FALSE))</f>
        <v>#N/A</v>
      </c>
      <c r="N130" s="197" t="e">
        <f>IF(VLOOKUP($B130,'Data summary'!$L$2:$W$523,N$14,FALSE)=0,NA(),VLOOKUP($B130,'Data summary'!$L$2:$W$523,N$14,FALSE))</f>
        <v>#N/A</v>
      </c>
      <c r="O130" s="197" t="e">
        <f>IF(VLOOKUP($B130,'Data summary'!$L$2:$W$523,O$14,FALSE)=0,NA(),VLOOKUP($B130,'Data summary'!$L$2:$W$523,O$14,FALSE))</f>
        <v>#N/A</v>
      </c>
      <c r="P130" s="197" t="e">
        <f>IF(VLOOKUP($B130,'Data summary'!$L$2:$W$523,P$14,FALSE)=0,NA(),VLOOKUP($B130,'Data summary'!$L$2:$W$523,P$14,FALSE))</f>
        <v>#N/A</v>
      </c>
      <c r="Q130" s="197" t="e">
        <f>IF(VLOOKUP($B130,'Data summary'!$L$2:$W$523,Q$14,FALSE)=0,NA(),VLOOKUP($B130,'Data summary'!$L$2:$W$523,Q$14,FALSE))</f>
        <v>#N/A</v>
      </c>
      <c r="R130" s="197" t="e">
        <f>IF(VLOOKUP($B130,'Data summary'!$L$2:$W$523,R$14,FALSE)=0,NA(),VLOOKUP($B130,'Data summary'!$L$2:$W$523,R$14,FALSE))</f>
        <v>#N/A</v>
      </c>
      <c r="S130" s="197" t="e">
        <f>IF(VLOOKUP($B130,'Data summary'!$L$2:$W$523,S$14,FALSE)=0,NA(),VLOOKUP($B130,'Data summary'!$L$2:$W$523,S$14,FALSE))</f>
        <v>#N/A</v>
      </c>
      <c r="T130" s="197" t="e">
        <f>IF(VLOOKUP($B130,'Data summary'!$L$2:$W$523,T$14,FALSE)=0,NA(),VLOOKUP($B130,'Data summary'!$L$2:$W$523,T$14,FALSE))</f>
        <v>#N/A</v>
      </c>
      <c r="U130" s="197" t="e">
        <f>IF(VLOOKUP($B130,'Data summary'!$L$2:$W$523,U$14,FALSE)=0,NA(),VLOOKUP($B130,'Data summary'!$L$2:$W$523,U$14,FALSE))</f>
        <v>#N/A</v>
      </c>
      <c r="V130" s="198" t="e">
        <f>IF(VLOOKUP($B130,'Data summary'!$L$2:$W$523,V$14,FALSE)=0,NA(),VLOOKUP($B130,'Data summary'!$L$2:$W$523,V$14,FALSE))</f>
        <v>#N/A</v>
      </c>
      <c r="W130" s="207" t="s">
        <v>159</v>
      </c>
    </row>
    <row r="131" spans="10:23" x14ac:dyDescent="0.25">
      <c r="J131"/>
      <c r="L131" s="196" t="e">
        <f>IF(VLOOKUP($B131,'Data summary'!$L$2:$W$523,L$14,FALSE)=0,NA(),VLOOKUP($B131,'Data summary'!$L$2:$W$523,L$14,FALSE))</f>
        <v>#N/A</v>
      </c>
      <c r="M131" s="197" t="e">
        <f>IF(VLOOKUP($B131,'Data summary'!$L$2:$W$523,M$14,FALSE)=0,NA(),VLOOKUP($B131,'Data summary'!$L$2:$W$523,M$14,FALSE))</f>
        <v>#N/A</v>
      </c>
      <c r="N131" s="197" t="e">
        <f>IF(VLOOKUP($B131,'Data summary'!$L$2:$W$523,N$14,FALSE)=0,NA(),VLOOKUP($B131,'Data summary'!$L$2:$W$523,N$14,FALSE))</f>
        <v>#N/A</v>
      </c>
      <c r="O131" s="197" t="e">
        <f>IF(VLOOKUP($B131,'Data summary'!$L$2:$W$523,O$14,FALSE)=0,NA(),VLOOKUP($B131,'Data summary'!$L$2:$W$523,O$14,FALSE))</f>
        <v>#N/A</v>
      </c>
      <c r="P131" s="197" t="e">
        <f>IF(VLOOKUP($B131,'Data summary'!$L$2:$W$523,P$14,FALSE)=0,NA(),VLOOKUP($B131,'Data summary'!$L$2:$W$523,P$14,FALSE))</f>
        <v>#N/A</v>
      </c>
      <c r="Q131" s="197" t="e">
        <f>IF(VLOOKUP($B131,'Data summary'!$L$2:$W$523,Q$14,FALSE)=0,NA(),VLOOKUP($B131,'Data summary'!$L$2:$W$523,Q$14,FALSE))</f>
        <v>#N/A</v>
      </c>
      <c r="R131" s="197" t="e">
        <f>IF(VLOOKUP($B131,'Data summary'!$L$2:$W$523,R$14,FALSE)=0,NA(),VLOOKUP($B131,'Data summary'!$L$2:$W$523,R$14,FALSE))</f>
        <v>#N/A</v>
      </c>
      <c r="S131" s="197" t="e">
        <f>IF(VLOOKUP($B131,'Data summary'!$L$2:$W$523,S$14,FALSE)=0,NA(),VLOOKUP($B131,'Data summary'!$L$2:$W$523,S$14,FALSE))</f>
        <v>#N/A</v>
      </c>
      <c r="T131" s="197" t="e">
        <f>IF(VLOOKUP($B131,'Data summary'!$L$2:$W$523,T$14,FALSE)=0,NA(),VLOOKUP($B131,'Data summary'!$L$2:$W$523,T$14,FALSE))</f>
        <v>#N/A</v>
      </c>
      <c r="U131" s="197" t="e">
        <f>IF(VLOOKUP($B131,'Data summary'!$L$2:$W$523,U$14,FALSE)=0,NA(),VLOOKUP($B131,'Data summary'!$L$2:$W$523,U$14,FALSE))</f>
        <v>#N/A</v>
      </c>
      <c r="V131" s="198" t="e">
        <f>IF(VLOOKUP($B131,'Data summary'!$L$2:$W$523,V$14,FALSE)=0,NA(),VLOOKUP($B131,'Data summary'!$L$2:$W$523,V$14,FALSE))</f>
        <v>#N/A</v>
      </c>
      <c r="W131" s="207" t="s">
        <v>159</v>
      </c>
    </row>
    <row r="132" spans="10:23" x14ac:dyDescent="0.25">
      <c r="J132"/>
      <c r="L132" s="196" t="e">
        <f>IF(VLOOKUP($B132,'Data summary'!$L$2:$W$523,L$14,FALSE)=0,NA(),VLOOKUP($B132,'Data summary'!$L$2:$W$523,L$14,FALSE))</f>
        <v>#N/A</v>
      </c>
      <c r="M132" s="197" t="e">
        <f>IF(VLOOKUP($B132,'Data summary'!$L$2:$W$523,M$14,FALSE)=0,NA(),VLOOKUP($B132,'Data summary'!$L$2:$W$523,M$14,FALSE))</f>
        <v>#N/A</v>
      </c>
      <c r="N132" s="197" t="e">
        <f>IF(VLOOKUP($B132,'Data summary'!$L$2:$W$523,N$14,FALSE)=0,NA(),VLOOKUP($B132,'Data summary'!$L$2:$W$523,N$14,FALSE))</f>
        <v>#N/A</v>
      </c>
      <c r="O132" s="197" t="e">
        <f>IF(VLOOKUP($B132,'Data summary'!$L$2:$W$523,O$14,FALSE)=0,NA(),VLOOKUP($B132,'Data summary'!$L$2:$W$523,O$14,FALSE))</f>
        <v>#N/A</v>
      </c>
      <c r="P132" s="197" t="e">
        <f>IF(VLOOKUP($B132,'Data summary'!$L$2:$W$523,P$14,FALSE)=0,NA(),VLOOKUP($B132,'Data summary'!$L$2:$W$523,P$14,FALSE))</f>
        <v>#N/A</v>
      </c>
      <c r="Q132" s="197" t="e">
        <f>IF(VLOOKUP($B132,'Data summary'!$L$2:$W$523,Q$14,FALSE)=0,NA(),VLOOKUP($B132,'Data summary'!$L$2:$W$523,Q$14,FALSE))</f>
        <v>#N/A</v>
      </c>
      <c r="R132" s="197" t="e">
        <f>IF(VLOOKUP($B132,'Data summary'!$L$2:$W$523,R$14,FALSE)=0,NA(),VLOOKUP($B132,'Data summary'!$L$2:$W$523,R$14,FALSE))</f>
        <v>#N/A</v>
      </c>
      <c r="S132" s="197" t="e">
        <f>IF(VLOOKUP($B132,'Data summary'!$L$2:$W$523,S$14,FALSE)=0,NA(),VLOOKUP($B132,'Data summary'!$L$2:$W$523,S$14,FALSE))</f>
        <v>#N/A</v>
      </c>
      <c r="T132" s="197" t="e">
        <f>IF(VLOOKUP($B132,'Data summary'!$L$2:$W$523,T$14,FALSE)=0,NA(),VLOOKUP($B132,'Data summary'!$L$2:$W$523,T$14,FALSE))</f>
        <v>#N/A</v>
      </c>
      <c r="U132" s="197" t="e">
        <f>IF(VLOOKUP($B132,'Data summary'!$L$2:$W$523,U$14,FALSE)=0,NA(),VLOOKUP($B132,'Data summary'!$L$2:$W$523,U$14,FALSE))</f>
        <v>#N/A</v>
      </c>
      <c r="V132" s="198" t="e">
        <f>IF(VLOOKUP($B132,'Data summary'!$L$2:$W$523,V$14,FALSE)=0,NA(),VLOOKUP($B132,'Data summary'!$L$2:$W$523,V$14,FALSE))</f>
        <v>#N/A</v>
      </c>
      <c r="W132" s="207" t="s">
        <v>159</v>
      </c>
    </row>
    <row r="133" spans="10:23" x14ac:dyDescent="0.25">
      <c r="J133"/>
      <c r="L133" s="196" t="e">
        <f>IF(VLOOKUP($B133,'Data summary'!$L$2:$W$523,L$14,FALSE)=0,NA(),VLOOKUP($B133,'Data summary'!$L$2:$W$523,L$14,FALSE))</f>
        <v>#N/A</v>
      </c>
      <c r="M133" s="197" t="e">
        <f>IF(VLOOKUP($B133,'Data summary'!$L$2:$W$523,M$14,FALSE)=0,NA(),VLOOKUP($B133,'Data summary'!$L$2:$W$523,M$14,FALSE))</f>
        <v>#N/A</v>
      </c>
      <c r="N133" s="197" t="e">
        <f>IF(VLOOKUP($B133,'Data summary'!$L$2:$W$523,N$14,FALSE)=0,NA(),VLOOKUP($B133,'Data summary'!$L$2:$W$523,N$14,FALSE))</f>
        <v>#N/A</v>
      </c>
      <c r="O133" s="197" t="e">
        <f>IF(VLOOKUP($B133,'Data summary'!$L$2:$W$523,O$14,FALSE)=0,NA(),VLOOKUP($B133,'Data summary'!$L$2:$W$523,O$14,FALSE))</f>
        <v>#N/A</v>
      </c>
      <c r="P133" s="197" t="e">
        <f>IF(VLOOKUP($B133,'Data summary'!$L$2:$W$523,P$14,FALSE)=0,NA(),VLOOKUP($B133,'Data summary'!$L$2:$W$523,P$14,FALSE))</f>
        <v>#N/A</v>
      </c>
      <c r="Q133" s="197" t="e">
        <f>IF(VLOOKUP($B133,'Data summary'!$L$2:$W$523,Q$14,FALSE)=0,NA(),VLOOKUP($B133,'Data summary'!$L$2:$W$523,Q$14,FALSE))</f>
        <v>#N/A</v>
      </c>
      <c r="R133" s="197" t="e">
        <f>IF(VLOOKUP($B133,'Data summary'!$L$2:$W$523,R$14,FALSE)=0,NA(),VLOOKUP($B133,'Data summary'!$L$2:$W$523,R$14,FALSE))</f>
        <v>#N/A</v>
      </c>
      <c r="S133" s="197" t="e">
        <f>IF(VLOOKUP($B133,'Data summary'!$L$2:$W$523,S$14,FALSE)=0,NA(),VLOOKUP($B133,'Data summary'!$L$2:$W$523,S$14,FALSE))</f>
        <v>#N/A</v>
      </c>
      <c r="T133" s="197" t="e">
        <f>IF(VLOOKUP($B133,'Data summary'!$L$2:$W$523,T$14,FALSE)=0,NA(),VLOOKUP($B133,'Data summary'!$L$2:$W$523,T$14,FALSE))</f>
        <v>#N/A</v>
      </c>
      <c r="U133" s="197" t="e">
        <f>IF(VLOOKUP($B133,'Data summary'!$L$2:$W$523,U$14,FALSE)=0,NA(),VLOOKUP($B133,'Data summary'!$L$2:$W$523,U$14,FALSE))</f>
        <v>#N/A</v>
      </c>
      <c r="V133" s="198" t="e">
        <f>IF(VLOOKUP($B133,'Data summary'!$L$2:$W$523,V$14,FALSE)=0,NA(),VLOOKUP($B133,'Data summary'!$L$2:$W$523,V$14,FALSE))</f>
        <v>#N/A</v>
      </c>
      <c r="W133" s="207" t="s">
        <v>159</v>
      </c>
    </row>
    <row r="134" spans="10:23" x14ac:dyDescent="0.25">
      <c r="J134"/>
      <c r="L134" s="196" t="e">
        <f>IF(VLOOKUP($B134,'Data summary'!$L$2:$W$523,L$14,FALSE)=0,NA(),VLOOKUP($B134,'Data summary'!$L$2:$W$523,L$14,FALSE))</f>
        <v>#N/A</v>
      </c>
      <c r="M134" s="197" t="e">
        <f>IF(VLOOKUP($B134,'Data summary'!$L$2:$W$523,M$14,FALSE)=0,NA(),VLOOKUP($B134,'Data summary'!$L$2:$W$523,M$14,FALSE))</f>
        <v>#N/A</v>
      </c>
      <c r="N134" s="197" t="e">
        <f>IF(VLOOKUP($B134,'Data summary'!$L$2:$W$523,N$14,FALSE)=0,NA(),VLOOKUP($B134,'Data summary'!$L$2:$W$523,N$14,FALSE))</f>
        <v>#N/A</v>
      </c>
      <c r="O134" s="197" t="e">
        <f>IF(VLOOKUP($B134,'Data summary'!$L$2:$W$523,O$14,FALSE)=0,NA(),VLOOKUP($B134,'Data summary'!$L$2:$W$523,O$14,FALSE))</f>
        <v>#N/A</v>
      </c>
      <c r="P134" s="197" t="e">
        <f>IF(VLOOKUP($B134,'Data summary'!$L$2:$W$523,P$14,FALSE)=0,NA(),VLOOKUP($B134,'Data summary'!$L$2:$W$523,P$14,FALSE))</f>
        <v>#N/A</v>
      </c>
      <c r="Q134" s="197" t="e">
        <f>IF(VLOOKUP($B134,'Data summary'!$L$2:$W$523,Q$14,FALSE)=0,NA(),VLOOKUP($B134,'Data summary'!$L$2:$W$523,Q$14,FALSE))</f>
        <v>#N/A</v>
      </c>
      <c r="R134" s="197" t="e">
        <f>IF(VLOOKUP($B134,'Data summary'!$L$2:$W$523,R$14,FALSE)=0,NA(),VLOOKUP($B134,'Data summary'!$L$2:$W$523,R$14,FALSE))</f>
        <v>#N/A</v>
      </c>
      <c r="S134" s="197" t="e">
        <f>IF(VLOOKUP($B134,'Data summary'!$L$2:$W$523,S$14,FALSE)=0,NA(),VLOOKUP($B134,'Data summary'!$L$2:$W$523,S$14,FALSE))</f>
        <v>#N/A</v>
      </c>
      <c r="T134" s="197" t="e">
        <f>IF(VLOOKUP($B134,'Data summary'!$L$2:$W$523,T$14,FALSE)=0,NA(),VLOOKUP($B134,'Data summary'!$L$2:$W$523,T$14,FALSE))</f>
        <v>#N/A</v>
      </c>
      <c r="U134" s="197" t="e">
        <f>IF(VLOOKUP($B134,'Data summary'!$L$2:$W$523,U$14,FALSE)=0,NA(),VLOOKUP($B134,'Data summary'!$L$2:$W$523,U$14,FALSE))</f>
        <v>#N/A</v>
      </c>
      <c r="V134" s="198" t="e">
        <f>IF(VLOOKUP($B134,'Data summary'!$L$2:$W$523,V$14,FALSE)=0,NA(),VLOOKUP($B134,'Data summary'!$L$2:$W$523,V$14,FALSE))</f>
        <v>#N/A</v>
      </c>
      <c r="W134" s="207" t="s">
        <v>159</v>
      </c>
    </row>
    <row r="135" spans="10:23" x14ac:dyDescent="0.25">
      <c r="J135"/>
      <c r="L135" s="196" t="e">
        <f>IF(VLOOKUP($B135,'Data summary'!$L$2:$W$523,L$14,FALSE)=0,NA(),VLOOKUP($B135,'Data summary'!$L$2:$W$523,L$14,FALSE))</f>
        <v>#N/A</v>
      </c>
      <c r="M135" s="197" t="e">
        <f>IF(VLOOKUP($B135,'Data summary'!$L$2:$W$523,M$14,FALSE)=0,NA(),VLOOKUP($B135,'Data summary'!$L$2:$W$523,M$14,FALSE))</f>
        <v>#N/A</v>
      </c>
      <c r="N135" s="197" t="e">
        <f>IF(VLOOKUP($B135,'Data summary'!$L$2:$W$523,N$14,FALSE)=0,NA(),VLOOKUP($B135,'Data summary'!$L$2:$W$523,N$14,FALSE))</f>
        <v>#N/A</v>
      </c>
      <c r="O135" s="197" t="e">
        <f>IF(VLOOKUP($B135,'Data summary'!$L$2:$W$523,O$14,FALSE)=0,NA(),VLOOKUP($B135,'Data summary'!$L$2:$W$523,O$14,FALSE))</f>
        <v>#N/A</v>
      </c>
      <c r="P135" s="197" t="e">
        <f>IF(VLOOKUP($B135,'Data summary'!$L$2:$W$523,P$14,FALSE)=0,NA(),VLOOKUP($B135,'Data summary'!$L$2:$W$523,P$14,FALSE))</f>
        <v>#N/A</v>
      </c>
      <c r="Q135" s="197" t="e">
        <f>IF(VLOOKUP($B135,'Data summary'!$L$2:$W$523,Q$14,FALSE)=0,NA(),VLOOKUP($B135,'Data summary'!$L$2:$W$523,Q$14,FALSE))</f>
        <v>#N/A</v>
      </c>
      <c r="R135" s="197" t="e">
        <f>IF(VLOOKUP($B135,'Data summary'!$L$2:$W$523,R$14,FALSE)=0,NA(),VLOOKUP($B135,'Data summary'!$L$2:$W$523,R$14,FALSE))</f>
        <v>#N/A</v>
      </c>
      <c r="S135" s="197" t="e">
        <f>IF(VLOOKUP($B135,'Data summary'!$L$2:$W$523,S$14,FALSE)=0,NA(),VLOOKUP($B135,'Data summary'!$L$2:$W$523,S$14,FALSE))</f>
        <v>#N/A</v>
      </c>
      <c r="T135" s="197" t="e">
        <f>IF(VLOOKUP($B135,'Data summary'!$L$2:$W$523,T$14,FALSE)=0,NA(),VLOOKUP($B135,'Data summary'!$L$2:$W$523,T$14,FALSE))</f>
        <v>#N/A</v>
      </c>
      <c r="U135" s="197" t="e">
        <f>IF(VLOOKUP($B135,'Data summary'!$L$2:$W$523,U$14,FALSE)=0,NA(),VLOOKUP($B135,'Data summary'!$L$2:$W$523,U$14,FALSE))</f>
        <v>#N/A</v>
      </c>
      <c r="V135" s="198" t="e">
        <f>IF(VLOOKUP($B135,'Data summary'!$L$2:$W$523,V$14,FALSE)=0,NA(),VLOOKUP($B135,'Data summary'!$L$2:$W$523,V$14,FALSE))</f>
        <v>#N/A</v>
      </c>
      <c r="W135" s="207" t="s">
        <v>159</v>
      </c>
    </row>
    <row r="136" spans="10:23" x14ac:dyDescent="0.25">
      <c r="J136"/>
      <c r="L136" s="196" t="e">
        <f>IF(VLOOKUP($B136,'Data summary'!$L$2:$W$523,L$14,FALSE)=0,NA(),VLOOKUP($B136,'Data summary'!$L$2:$W$523,L$14,FALSE))</f>
        <v>#N/A</v>
      </c>
      <c r="M136" s="197" t="e">
        <f>IF(VLOOKUP($B136,'Data summary'!$L$2:$W$523,M$14,FALSE)=0,NA(),VLOOKUP($B136,'Data summary'!$L$2:$W$523,M$14,FALSE))</f>
        <v>#N/A</v>
      </c>
      <c r="N136" s="197" t="e">
        <f>IF(VLOOKUP($B136,'Data summary'!$L$2:$W$523,N$14,FALSE)=0,NA(),VLOOKUP($B136,'Data summary'!$L$2:$W$523,N$14,FALSE))</f>
        <v>#N/A</v>
      </c>
      <c r="O136" s="197" t="e">
        <f>IF(VLOOKUP($B136,'Data summary'!$L$2:$W$523,O$14,FALSE)=0,NA(),VLOOKUP($B136,'Data summary'!$L$2:$W$523,O$14,FALSE))</f>
        <v>#N/A</v>
      </c>
      <c r="P136" s="197" t="e">
        <f>IF(VLOOKUP($B136,'Data summary'!$L$2:$W$523,P$14,FALSE)=0,NA(),VLOOKUP($B136,'Data summary'!$L$2:$W$523,P$14,FALSE))</f>
        <v>#N/A</v>
      </c>
      <c r="Q136" s="197" t="e">
        <f>IF(VLOOKUP($B136,'Data summary'!$L$2:$W$523,Q$14,FALSE)=0,NA(),VLOOKUP($B136,'Data summary'!$L$2:$W$523,Q$14,FALSE))</f>
        <v>#N/A</v>
      </c>
      <c r="R136" s="197" t="e">
        <f>IF(VLOOKUP($B136,'Data summary'!$L$2:$W$523,R$14,FALSE)=0,NA(),VLOOKUP($B136,'Data summary'!$L$2:$W$523,R$14,FALSE))</f>
        <v>#N/A</v>
      </c>
      <c r="S136" s="197" t="e">
        <f>IF(VLOOKUP($B136,'Data summary'!$L$2:$W$523,S$14,FALSE)=0,NA(),VLOOKUP($B136,'Data summary'!$L$2:$W$523,S$14,FALSE))</f>
        <v>#N/A</v>
      </c>
      <c r="T136" s="197" t="e">
        <f>IF(VLOOKUP($B136,'Data summary'!$L$2:$W$523,T$14,FALSE)=0,NA(),VLOOKUP($B136,'Data summary'!$L$2:$W$523,T$14,FALSE))</f>
        <v>#N/A</v>
      </c>
      <c r="U136" s="197" t="e">
        <f>IF(VLOOKUP($B136,'Data summary'!$L$2:$W$523,U$14,FALSE)=0,NA(),VLOOKUP($B136,'Data summary'!$L$2:$W$523,U$14,FALSE))</f>
        <v>#N/A</v>
      </c>
      <c r="V136" s="198" t="e">
        <f>IF(VLOOKUP($B136,'Data summary'!$L$2:$W$523,V$14,FALSE)=0,NA(),VLOOKUP($B136,'Data summary'!$L$2:$W$523,V$14,FALSE))</f>
        <v>#N/A</v>
      </c>
      <c r="W136" s="207" t="s">
        <v>159</v>
      </c>
    </row>
    <row r="137" spans="10:23" x14ac:dyDescent="0.25">
      <c r="J137"/>
      <c r="L137" s="196" t="e">
        <f>IF(VLOOKUP($B137,'Data summary'!$L$2:$W$523,L$14,FALSE)=0,NA(),VLOOKUP($B137,'Data summary'!$L$2:$W$523,L$14,FALSE))</f>
        <v>#N/A</v>
      </c>
      <c r="M137" s="197" t="e">
        <f>IF(VLOOKUP($B137,'Data summary'!$L$2:$W$523,M$14,FALSE)=0,NA(),VLOOKUP($B137,'Data summary'!$L$2:$W$523,M$14,FALSE))</f>
        <v>#N/A</v>
      </c>
      <c r="N137" s="197" t="e">
        <f>IF(VLOOKUP($B137,'Data summary'!$L$2:$W$523,N$14,FALSE)=0,NA(),VLOOKUP($B137,'Data summary'!$L$2:$W$523,N$14,FALSE))</f>
        <v>#N/A</v>
      </c>
      <c r="O137" s="197" t="e">
        <f>IF(VLOOKUP($B137,'Data summary'!$L$2:$W$523,O$14,FALSE)=0,NA(),VLOOKUP($B137,'Data summary'!$L$2:$W$523,O$14,FALSE))</f>
        <v>#N/A</v>
      </c>
      <c r="P137" s="197" t="e">
        <f>IF(VLOOKUP($B137,'Data summary'!$L$2:$W$523,P$14,FALSE)=0,NA(),VLOOKUP($B137,'Data summary'!$L$2:$W$523,P$14,FALSE))</f>
        <v>#N/A</v>
      </c>
      <c r="Q137" s="197" t="e">
        <f>IF(VLOOKUP($B137,'Data summary'!$L$2:$W$523,Q$14,FALSE)=0,NA(),VLOOKUP($B137,'Data summary'!$L$2:$W$523,Q$14,FALSE))</f>
        <v>#N/A</v>
      </c>
      <c r="R137" s="197" t="e">
        <f>IF(VLOOKUP($B137,'Data summary'!$L$2:$W$523,R$14,FALSE)=0,NA(),VLOOKUP($B137,'Data summary'!$L$2:$W$523,R$14,FALSE))</f>
        <v>#N/A</v>
      </c>
      <c r="S137" s="197" t="e">
        <f>IF(VLOOKUP($B137,'Data summary'!$L$2:$W$523,S$14,FALSE)=0,NA(),VLOOKUP($B137,'Data summary'!$L$2:$W$523,S$14,FALSE))</f>
        <v>#N/A</v>
      </c>
      <c r="T137" s="197" t="e">
        <f>IF(VLOOKUP($B137,'Data summary'!$L$2:$W$523,T$14,FALSE)=0,NA(),VLOOKUP($B137,'Data summary'!$L$2:$W$523,T$14,FALSE))</f>
        <v>#N/A</v>
      </c>
      <c r="U137" s="197" t="e">
        <f>IF(VLOOKUP($B137,'Data summary'!$L$2:$W$523,U$14,FALSE)=0,NA(),VLOOKUP($B137,'Data summary'!$L$2:$W$523,U$14,FALSE))</f>
        <v>#N/A</v>
      </c>
      <c r="V137" s="198" t="e">
        <f>IF(VLOOKUP($B137,'Data summary'!$L$2:$W$523,V$14,FALSE)=0,NA(),VLOOKUP($B137,'Data summary'!$L$2:$W$523,V$14,FALSE))</f>
        <v>#N/A</v>
      </c>
      <c r="W137" s="207" t="s">
        <v>159</v>
      </c>
    </row>
    <row r="138" spans="10:23" x14ac:dyDescent="0.25">
      <c r="J138"/>
      <c r="L138" s="196" t="e">
        <f>IF(VLOOKUP($B138,'Data summary'!$L$2:$W$523,L$14,FALSE)=0,NA(),VLOOKUP($B138,'Data summary'!$L$2:$W$523,L$14,FALSE))</f>
        <v>#N/A</v>
      </c>
      <c r="M138" s="197" t="e">
        <f>IF(VLOOKUP($B138,'Data summary'!$L$2:$W$523,M$14,FALSE)=0,NA(),VLOOKUP($B138,'Data summary'!$L$2:$W$523,M$14,FALSE))</f>
        <v>#N/A</v>
      </c>
      <c r="N138" s="197" t="e">
        <f>IF(VLOOKUP($B138,'Data summary'!$L$2:$W$523,N$14,FALSE)=0,NA(),VLOOKUP($B138,'Data summary'!$L$2:$W$523,N$14,FALSE))</f>
        <v>#N/A</v>
      </c>
      <c r="O138" s="197" t="e">
        <f>IF(VLOOKUP($B138,'Data summary'!$L$2:$W$523,O$14,FALSE)=0,NA(),VLOOKUP($B138,'Data summary'!$L$2:$W$523,O$14,FALSE))</f>
        <v>#N/A</v>
      </c>
      <c r="P138" s="197" t="e">
        <f>IF(VLOOKUP($B138,'Data summary'!$L$2:$W$523,P$14,FALSE)=0,NA(),VLOOKUP($B138,'Data summary'!$L$2:$W$523,P$14,FALSE))</f>
        <v>#N/A</v>
      </c>
      <c r="Q138" s="197" t="e">
        <f>IF(VLOOKUP($B138,'Data summary'!$L$2:$W$523,Q$14,FALSE)=0,NA(),VLOOKUP($B138,'Data summary'!$L$2:$W$523,Q$14,FALSE))</f>
        <v>#N/A</v>
      </c>
      <c r="R138" s="197" t="e">
        <f>IF(VLOOKUP($B138,'Data summary'!$L$2:$W$523,R$14,FALSE)=0,NA(),VLOOKUP($B138,'Data summary'!$L$2:$W$523,R$14,FALSE))</f>
        <v>#N/A</v>
      </c>
      <c r="S138" s="197" t="e">
        <f>IF(VLOOKUP($B138,'Data summary'!$L$2:$W$523,S$14,FALSE)=0,NA(),VLOOKUP($B138,'Data summary'!$L$2:$W$523,S$14,FALSE))</f>
        <v>#N/A</v>
      </c>
      <c r="T138" s="197" t="e">
        <f>IF(VLOOKUP($B138,'Data summary'!$L$2:$W$523,T$14,FALSE)=0,NA(),VLOOKUP($B138,'Data summary'!$L$2:$W$523,T$14,FALSE))</f>
        <v>#N/A</v>
      </c>
      <c r="U138" s="197" t="e">
        <f>IF(VLOOKUP($B138,'Data summary'!$L$2:$W$523,U$14,FALSE)=0,NA(),VLOOKUP($B138,'Data summary'!$L$2:$W$523,U$14,FALSE))</f>
        <v>#N/A</v>
      </c>
      <c r="V138" s="198" t="e">
        <f>IF(VLOOKUP($B138,'Data summary'!$L$2:$W$523,V$14,FALSE)=0,NA(),VLOOKUP($B138,'Data summary'!$L$2:$W$523,V$14,FALSE))</f>
        <v>#N/A</v>
      </c>
      <c r="W138" s="207" t="s">
        <v>159</v>
      </c>
    </row>
    <row r="139" spans="10:23" x14ac:dyDescent="0.25">
      <c r="J139"/>
      <c r="L139" s="196" t="e">
        <f>IF(VLOOKUP($B139,'Data summary'!$L$2:$W$523,L$14,FALSE)=0,NA(),VLOOKUP($B139,'Data summary'!$L$2:$W$523,L$14,FALSE))</f>
        <v>#N/A</v>
      </c>
      <c r="M139" s="197" t="e">
        <f>IF(VLOOKUP($B139,'Data summary'!$L$2:$W$523,M$14,FALSE)=0,NA(),VLOOKUP($B139,'Data summary'!$L$2:$W$523,M$14,FALSE))</f>
        <v>#N/A</v>
      </c>
      <c r="N139" s="197" t="e">
        <f>IF(VLOOKUP($B139,'Data summary'!$L$2:$W$523,N$14,FALSE)=0,NA(),VLOOKUP($B139,'Data summary'!$L$2:$W$523,N$14,FALSE))</f>
        <v>#N/A</v>
      </c>
      <c r="O139" s="197" t="e">
        <f>IF(VLOOKUP($B139,'Data summary'!$L$2:$W$523,O$14,FALSE)=0,NA(),VLOOKUP($B139,'Data summary'!$L$2:$W$523,O$14,FALSE))</f>
        <v>#N/A</v>
      </c>
      <c r="P139" s="197" t="e">
        <f>IF(VLOOKUP($B139,'Data summary'!$L$2:$W$523,P$14,FALSE)=0,NA(),VLOOKUP($B139,'Data summary'!$L$2:$W$523,P$14,FALSE))</f>
        <v>#N/A</v>
      </c>
      <c r="Q139" s="197" t="e">
        <f>IF(VLOOKUP($B139,'Data summary'!$L$2:$W$523,Q$14,FALSE)=0,NA(),VLOOKUP($B139,'Data summary'!$L$2:$W$523,Q$14,FALSE))</f>
        <v>#N/A</v>
      </c>
      <c r="R139" s="197" t="e">
        <f>IF(VLOOKUP($B139,'Data summary'!$L$2:$W$523,R$14,FALSE)=0,NA(),VLOOKUP($B139,'Data summary'!$L$2:$W$523,R$14,FALSE))</f>
        <v>#N/A</v>
      </c>
      <c r="S139" s="197" t="e">
        <f>IF(VLOOKUP($B139,'Data summary'!$L$2:$W$523,S$14,FALSE)=0,NA(),VLOOKUP($B139,'Data summary'!$L$2:$W$523,S$14,FALSE))</f>
        <v>#N/A</v>
      </c>
      <c r="T139" s="197" t="e">
        <f>IF(VLOOKUP($B139,'Data summary'!$L$2:$W$523,T$14,FALSE)=0,NA(),VLOOKUP($B139,'Data summary'!$L$2:$W$523,T$14,FALSE))</f>
        <v>#N/A</v>
      </c>
      <c r="U139" s="197" t="e">
        <f>IF(VLOOKUP($B139,'Data summary'!$L$2:$W$523,U$14,FALSE)=0,NA(),VLOOKUP($B139,'Data summary'!$L$2:$W$523,U$14,FALSE))</f>
        <v>#N/A</v>
      </c>
      <c r="V139" s="198" t="e">
        <f>IF(VLOOKUP($B139,'Data summary'!$L$2:$W$523,V$14,FALSE)=0,NA(),VLOOKUP($B139,'Data summary'!$L$2:$W$523,V$14,FALSE))</f>
        <v>#N/A</v>
      </c>
      <c r="W139" s="207" t="s">
        <v>159</v>
      </c>
    </row>
    <row r="140" spans="10:23" x14ac:dyDescent="0.25">
      <c r="J140"/>
      <c r="L140" s="196" t="e">
        <f>IF(VLOOKUP($B140,'Data summary'!$L$2:$W$523,L$14,FALSE)=0,NA(),VLOOKUP($B140,'Data summary'!$L$2:$W$523,L$14,FALSE))</f>
        <v>#N/A</v>
      </c>
      <c r="M140" s="197" t="e">
        <f>IF(VLOOKUP($B140,'Data summary'!$L$2:$W$523,M$14,FALSE)=0,NA(),VLOOKUP($B140,'Data summary'!$L$2:$W$523,M$14,FALSE))</f>
        <v>#N/A</v>
      </c>
      <c r="N140" s="197" t="e">
        <f>IF(VLOOKUP($B140,'Data summary'!$L$2:$W$523,N$14,FALSE)=0,NA(),VLOOKUP($B140,'Data summary'!$L$2:$W$523,N$14,FALSE))</f>
        <v>#N/A</v>
      </c>
      <c r="O140" s="197" t="e">
        <f>IF(VLOOKUP($B140,'Data summary'!$L$2:$W$523,O$14,FALSE)=0,NA(),VLOOKUP($B140,'Data summary'!$L$2:$W$523,O$14,FALSE))</f>
        <v>#N/A</v>
      </c>
      <c r="P140" s="197" t="e">
        <f>IF(VLOOKUP($B140,'Data summary'!$L$2:$W$523,P$14,FALSE)=0,NA(),VLOOKUP($B140,'Data summary'!$L$2:$W$523,P$14,FALSE))</f>
        <v>#N/A</v>
      </c>
      <c r="Q140" s="197" t="e">
        <f>IF(VLOOKUP($B140,'Data summary'!$L$2:$W$523,Q$14,FALSE)=0,NA(),VLOOKUP($B140,'Data summary'!$L$2:$W$523,Q$14,FALSE))</f>
        <v>#N/A</v>
      </c>
      <c r="R140" s="197" t="e">
        <f>IF(VLOOKUP($B140,'Data summary'!$L$2:$W$523,R$14,FALSE)=0,NA(),VLOOKUP($B140,'Data summary'!$L$2:$W$523,R$14,FALSE))</f>
        <v>#N/A</v>
      </c>
      <c r="S140" s="197" t="e">
        <f>IF(VLOOKUP($B140,'Data summary'!$L$2:$W$523,S$14,FALSE)=0,NA(),VLOOKUP($B140,'Data summary'!$L$2:$W$523,S$14,FALSE))</f>
        <v>#N/A</v>
      </c>
      <c r="T140" s="197" t="e">
        <f>IF(VLOOKUP($B140,'Data summary'!$L$2:$W$523,T$14,FALSE)=0,NA(),VLOOKUP($B140,'Data summary'!$L$2:$W$523,T$14,FALSE))</f>
        <v>#N/A</v>
      </c>
      <c r="U140" s="197" t="e">
        <f>IF(VLOOKUP($B140,'Data summary'!$L$2:$W$523,U$14,FALSE)=0,NA(),VLOOKUP($B140,'Data summary'!$L$2:$W$523,U$14,FALSE))</f>
        <v>#N/A</v>
      </c>
      <c r="V140" s="198" t="e">
        <f>IF(VLOOKUP($B140,'Data summary'!$L$2:$W$523,V$14,FALSE)=0,NA(),VLOOKUP($B140,'Data summary'!$L$2:$W$523,V$14,FALSE))</f>
        <v>#N/A</v>
      </c>
      <c r="W140" s="207" t="s">
        <v>159</v>
      </c>
    </row>
    <row r="141" spans="10:23" x14ac:dyDescent="0.25">
      <c r="J141"/>
      <c r="L141" s="196" t="e">
        <f>IF(VLOOKUP($B141,'Data summary'!$L$2:$W$523,L$14,FALSE)=0,NA(),VLOOKUP($B141,'Data summary'!$L$2:$W$523,L$14,FALSE))</f>
        <v>#N/A</v>
      </c>
      <c r="M141" s="197" t="e">
        <f>IF(VLOOKUP($B141,'Data summary'!$L$2:$W$523,M$14,FALSE)=0,NA(),VLOOKUP($B141,'Data summary'!$L$2:$W$523,M$14,FALSE))</f>
        <v>#N/A</v>
      </c>
      <c r="N141" s="197" t="e">
        <f>IF(VLOOKUP($B141,'Data summary'!$L$2:$W$523,N$14,FALSE)=0,NA(),VLOOKUP($B141,'Data summary'!$L$2:$W$523,N$14,FALSE))</f>
        <v>#N/A</v>
      </c>
      <c r="O141" s="197" t="e">
        <f>IF(VLOOKUP($B141,'Data summary'!$L$2:$W$523,O$14,FALSE)=0,NA(),VLOOKUP($B141,'Data summary'!$L$2:$W$523,O$14,FALSE))</f>
        <v>#N/A</v>
      </c>
      <c r="P141" s="197" t="e">
        <f>IF(VLOOKUP($B141,'Data summary'!$L$2:$W$523,P$14,FALSE)=0,NA(),VLOOKUP($B141,'Data summary'!$L$2:$W$523,P$14,FALSE))</f>
        <v>#N/A</v>
      </c>
      <c r="Q141" s="197" t="e">
        <f>IF(VLOOKUP($B141,'Data summary'!$L$2:$W$523,Q$14,FALSE)=0,NA(),VLOOKUP($B141,'Data summary'!$L$2:$W$523,Q$14,FALSE))</f>
        <v>#N/A</v>
      </c>
      <c r="R141" s="197" t="e">
        <f>IF(VLOOKUP($B141,'Data summary'!$L$2:$W$523,R$14,FALSE)=0,NA(),VLOOKUP($B141,'Data summary'!$L$2:$W$523,R$14,FALSE))</f>
        <v>#N/A</v>
      </c>
      <c r="S141" s="197" t="e">
        <f>IF(VLOOKUP($B141,'Data summary'!$L$2:$W$523,S$14,FALSE)=0,NA(),VLOOKUP($B141,'Data summary'!$L$2:$W$523,S$14,FALSE))</f>
        <v>#N/A</v>
      </c>
      <c r="T141" s="197" t="e">
        <f>IF(VLOOKUP($B141,'Data summary'!$L$2:$W$523,T$14,FALSE)=0,NA(),VLOOKUP($B141,'Data summary'!$L$2:$W$523,T$14,FALSE))</f>
        <v>#N/A</v>
      </c>
      <c r="U141" s="197" t="e">
        <f>IF(VLOOKUP($B141,'Data summary'!$L$2:$W$523,U$14,FALSE)=0,NA(),VLOOKUP($B141,'Data summary'!$L$2:$W$523,U$14,FALSE))</f>
        <v>#N/A</v>
      </c>
      <c r="V141" s="198" t="e">
        <f>IF(VLOOKUP($B141,'Data summary'!$L$2:$W$523,V$14,FALSE)=0,NA(),VLOOKUP($B141,'Data summary'!$L$2:$W$523,V$14,FALSE))</f>
        <v>#N/A</v>
      </c>
      <c r="W141" s="207" t="s">
        <v>159</v>
      </c>
    </row>
    <row r="142" spans="10:23" x14ac:dyDescent="0.25">
      <c r="J142"/>
      <c r="L142" s="196" t="e">
        <f>IF(VLOOKUP($B142,'Data summary'!$L$2:$W$523,L$14,FALSE)=0,NA(),VLOOKUP($B142,'Data summary'!$L$2:$W$523,L$14,FALSE))</f>
        <v>#N/A</v>
      </c>
      <c r="M142" s="197" t="e">
        <f>IF(VLOOKUP($B142,'Data summary'!$L$2:$W$523,M$14,FALSE)=0,NA(),VLOOKUP($B142,'Data summary'!$L$2:$W$523,M$14,FALSE))</f>
        <v>#N/A</v>
      </c>
      <c r="N142" s="197" t="e">
        <f>IF(VLOOKUP($B142,'Data summary'!$L$2:$W$523,N$14,FALSE)=0,NA(),VLOOKUP($B142,'Data summary'!$L$2:$W$523,N$14,FALSE))</f>
        <v>#N/A</v>
      </c>
      <c r="O142" s="197" t="e">
        <f>IF(VLOOKUP($B142,'Data summary'!$L$2:$W$523,O$14,FALSE)=0,NA(),VLOOKUP($B142,'Data summary'!$L$2:$W$523,O$14,FALSE))</f>
        <v>#N/A</v>
      </c>
      <c r="P142" s="197" t="e">
        <f>IF(VLOOKUP($B142,'Data summary'!$L$2:$W$523,P$14,FALSE)=0,NA(),VLOOKUP($B142,'Data summary'!$L$2:$W$523,P$14,FALSE))</f>
        <v>#N/A</v>
      </c>
      <c r="Q142" s="197" t="e">
        <f>IF(VLOOKUP($B142,'Data summary'!$L$2:$W$523,Q$14,FALSE)=0,NA(),VLOOKUP($B142,'Data summary'!$L$2:$W$523,Q$14,FALSE))</f>
        <v>#N/A</v>
      </c>
      <c r="R142" s="197" t="e">
        <f>IF(VLOOKUP($B142,'Data summary'!$L$2:$W$523,R$14,FALSE)=0,NA(),VLOOKUP($B142,'Data summary'!$L$2:$W$523,R$14,FALSE))</f>
        <v>#N/A</v>
      </c>
      <c r="S142" s="197" t="e">
        <f>IF(VLOOKUP($B142,'Data summary'!$L$2:$W$523,S$14,FALSE)=0,NA(),VLOOKUP($B142,'Data summary'!$L$2:$W$523,S$14,FALSE))</f>
        <v>#N/A</v>
      </c>
      <c r="T142" s="197" t="e">
        <f>IF(VLOOKUP($B142,'Data summary'!$L$2:$W$523,T$14,FALSE)=0,NA(),VLOOKUP($B142,'Data summary'!$L$2:$W$523,T$14,FALSE))</f>
        <v>#N/A</v>
      </c>
      <c r="U142" s="197" t="e">
        <f>IF(VLOOKUP($B142,'Data summary'!$L$2:$W$523,U$14,FALSE)=0,NA(),VLOOKUP($B142,'Data summary'!$L$2:$W$523,U$14,FALSE))</f>
        <v>#N/A</v>
      </c>
      <c r="V142" s="198" t="e">
        <f>IF(VLOOKUP($B142,'Data summary'!$L$2:$W$523,V$14,FALSE)=0,NA(),VLOOKUP($B142,'Data summary'!$L$2:$W$523,V$14,FALSE))</f>
        <v>#N/A</v>
      </c>
      <c r="W142" s="207" t="s">
        <v>159</v>
      </c>
    </row>
    <row r="143" spans="10:23" x14ac:dyDescent="0.25">
      <c r="J143"/>
      <c r="L143" s="196" t="e">
        <f>IF(VLOOKUP($B143,'Data summary'!$L$2:$W$523,L$14,FALSE)=0,NA(),VLOOKUP($B143,'Data summary'!$L$2:$W$523,L$14,FALSE))</f>
        <v>#N/A</v>
      </c>
      <c r="M143" s="197" t="e">
        <f>IF(VLOOKUP($B143,'Data summary'!$L$2:$W$523,M$14,FALSE)=0,NA(),VLOOKUP($B143,'Data summary'!$L$2:$W$523,M$14,FALSE))</f>
        <v>#N/A</v>
      </c>
      <c r="N143" s="197" t="e">
        <f>IF(VLOOKUP($B143,'Data summary'!$L$2:$W$523,N$14,FALSE)=0,NA(),VLOOKUP($B143,'Data summary'!$L$2:$W$523,N$14,FALSE))</f>
        <v>#N/A</v>
      </c>
      <c r="O143" s="197" t="e">
        <f>IF(VLOOKUP($B143,'Data summary'!$L$2:$W$523,O$14,FALSE)=0,NA(),VLOOKUP($B143,'Data summary'!$L$2:$W$523,O$14,FALSE))</f>
        <v>#N/A</v>
      </c>
      <c r="P143" s="197" t="e">
        <f>IF(VLOOKUP($B143,'Data summary'!$L$2:$W$523,P$14,FALSE)=0,NA(),VLOOKUP($B143,'Data summary'!$L$2:$W$523,P$14,FALSE))</f>
        <v>#N/A</v>
      </c>
      <c r="Q143" s="197" t="e">
        <f>IF(VLOOKUP($B143,'Data summary'!$L$2:$W$523,Q$14,FALSE)=0,NA(),VLOOKUP($B143,'Data summary'!$L$2:$W$523,Q$14,FALSE))</f>
        <v>#N/A</v>
      </c>
      <c r="R143" s="197" t="e">
        <f>IF(VLOOKUP($B143,'Data summary'!$L$2:$W$523,R$14,FALSE)=0,NA(),VLOOKUP($B143,'Data summary'!$L$2:$W$523,R$14,FALSE))</f>
        <v>#N/A</v>
      </c>
      <c r="S143" s="197" t="e">
        <f>IF(VLOOKUP($B143,'Data summary'!$L$2:$W$523,S$14,FALSE)=0,NA(),VLOOKUP($B143,'Data summary'!$L$2:$W$523,S$14,FALSE))</f>
        <v>#N/A</v>
      </c>
      <c r="T143" s="197" t="e">
        <f>IF(VLOOKUP($B143,'Data summary'!$L$2:$W$523,T$14,FALSE)=0,NA(),VLOOKUP($B143,'Data summary'!$L$2:$W$523,T$14,FALSE))</f>
        <v>#N/A</v>
      </c>
      <c r="U143" s="197" t="e">
        <f>IF(VLOOKUP($B143,'Data summary'!$L$2:$W$523,U$14,FALSE)=0,NA(),VLOOKUP($B143,'Data summary'!$L$2:$W$523,U$14,FALSE))</f>
        <v>#N/A</v>
      </c>
      <c r="V143" s="198" t="e">
        <f>IF(VLOOKUP($B143,'Data summary'!$L$2:$W$523,V$14,FALSE)=0,NA(),VLOOKUP($B143,'Data summary'!$L$2:$W$523,V$14,FALSE))</f>
        <v>#N/A</v>
      </c>
      <c r="W143" s="207" t="s">
        <v>159</v>
      </c>
    </row>
    <row r="144" spans="10:23" x14ac:dyDescent="0.25">
      <c r="J144"/>
      <c r="L144" s="196" t="e">
        <f>IF(VLOOKUP($B144,'Data summary'!$L$2:$W$523,L$14,FALSE)=0,NA(),VLOOKUP($B144,'Data summary'!$L$2:$W$523,L$14,FALSE))</f>
        <v>#N/A</v>
      </c>
      <c r="M144" s="197" t="e">
        <f>IF(VLOOKUP($B144,'Data summary'!$L$2:$W$523,M$14,FALSE)=0,NA(),VLOOKUP($B144,'Data summary'!$L$2:$W$523,M$14,FALSE))</f>
        <v>#N/A</v>
      </c>
      <c r="N144" s="197" t="e">
        <f>IF(VLOOKUP($B144,'Data summary'!$L$2:$W$523,N$14,FALSE)=0,NA(),VLOOKUP($B144,'Data summary'!$L$2:$W$523,N$14,FALSE))</f>
        <v>#N/A</v>
      </c>
      <c r="O144" s="197" t="e">
        <f>IF(VLOOKUP($B144,'Data summary'!$L$2:$W$523,O$14,FALSE)=0,NA(),VLOOKUP($B144,'Data summary'!$L$2:$W$523,O$14,FALSE))</f>
        <v>#N/A</v>
      </c>
      <c r="P144" s="197" t="e">
        <f>IF(VLOOKUP($B144,'Data summary'!$L$2:$W$523,P$14,FALSE)=0,NA(),VLOOKUP($B144,'Data summary'!$L$2:$W$523,P$14,FALSE))</f>
        <v>#N/A</v>
      </c>
      <c r="Q144" s="197" t="e">
        <f>IF(VLOOKUP($B144,'Data summary'!$L$2:$W$523,Q$14,FALSE)=0,NA(),VLOOKUP($B144,'Data summary'!$L$2:$W$523,Q$14,FALSE))</f>
        <v>#N/A</v>
      </c>
      <c r="R144" s="197" t="e">
        <f>IF(VLOOKUP($B144,'Data summary'!$L$2:$W$523,R$14,FALSE)=0,NA(),VLOOKUP($B144,'Data summary'!$L$2:$W$523,R$14,FALSE))</f>
        <v>#N/A</v>
      </c>
      <c r="S144" s="197" t="e">
        <f>IF(VLOOKUP($B144,'Data summary'!$L$2:$W$523,S$14,FALSE)=0,NA(),VLOOKUP($B144,'Data summary'!$L$2:$W$523,S$14,FALSE))</f>
        <v>#N/A</v>
      </c>
      <c r="T144" s="197" t="e">
        <f>IF(VLOOKUP($B144,'Data summary'!$L$2:$W$523,T$14,FALSE)=0,NA(),VLOOKUP($B144,'Data summary'!$L$2:$W$523,T$14,FALSE))</f>
        <v>#N/A</v>
      </c>
      <c r="U144" s="197" t="e">
        <f>IF(VLOOKUP($B144,'Data summary'!$L$2:$W$523,U$14,FALSE)=0,NA(),VLOOKUP($B144,'Data summary'!$L$2:$W$523,U$14,FALSE))</f>
        <v>#N/A</v>
      </c>
      <c r="V144" s="198" t="e">
        <f>IF(VLOOKUP($B144,'Data summary'!$L$2:$W$523,V$14,FALSE)=0,NA(),VLOOKUP($B144,'Data summary'!$L$2:$W$523,V$14,FALSE))</f>
        <v>#N/A</v>
      </c>
      <c r="W144" s="207" t="s">
        <v>159</v>
      </c>
    </row>
    <row r="145" spans="10:23" x14ac:dyDescent="0.25">
      <c r="J145"/>
      <c r="L145" s="196" t="e">
        <f>IF(VLOOKUP($B145,'Data summary'!$L$2:$W$523,L$14,FALSE)=0,NA(),VLOOKUP($B145,'Data summary'!$L$2:$W$523,L$14,FALSE))</f>
        <v>#N/A</v>
      </c>
      <c r="M145" s="197" t="e">
        <f>IF(VLOOKUP($B145,'Data summary'!$L$2:$W$523,M$14,FALSE)=0,NA(),VLOOKUP($B145,'Data summary'!$L$2:$W$523,M$14,FALSE))</f>
        <v>#N/A</v>
      </c>
      <c r="N145" s="197" t="e">
        <f>IF(VLOOKUP($B145,'Data summary'!$L$2:$W$523,N$14,FALSE)=0,NA(),VLOOKUP($B145,'Data summary'!$L$2:$W$523,N$14,FALSE))</f>
        <v>#N/A</v>
      </c>
      <c r="O145" s="197" t="e">
        <f>IF(VLOOKUP($B145,'Data summary'!$L$2:$W$523,O$14,FALSE)=0,NA(),VLOOKUP($B145,'Data summary'!$L$2:$W$523,O$14,FALSE))</f>
        <v>#N/A</v>
      </c>
      <c r="P145" s="197" t="e">
        <f>IF(VLOOKUP($B145,'Data summary'!$L$2:$W$523,P$14,FALSE)=0,NA(),VLOOKUP($B145,'Data summary'!$L$2:$W$523,P$14,FALSE))</f>
        <v>#N/A</v>
      </c>
      <c r="Q145" s="197" t="e">
        <f>IF(VLOOKUP($B145,'Data summary'!$L$2:$W$523,Q$14,FALSE)=0,NA(),VLOOKUP($B145,'Data summary'!$L$2:$W$523,Q$14,FALSE))</f>
        <v>#N/A</v>
      </c>
      <c r="R145" s="197" t="e">
        <f>IF(VLOOKUP($B145,'Data summary'!$L$2:$W$523,R$14,FALSE)=0,NA(),VLOOKUP($B145,'Data summary'!$L$2:$W$523,R$14,FALSE))</f>
        <v>#N/A</v>
      </c>
      <c r="S145" s="197" t="e">
        <f>IF(VLOOKUP($B145,'Data summary'!$L$2:$W$523,S$14,FALSE)=0,NA(),VLOOKUP($B145,'Data summary'!$L$2:$W$523,S$14,FALSE))</f>
        <v>#N/A</v>
      </c>
      <c r="T145" s="197" t="e">
        <f>IF(VLOOKUP($B145,'Data summary'!$L$2:$W$523,T$14,FALSE)=0,NA(),VLOOKUP($B145,'Data summary'!$L$2:$W$523,T$14,FALSE))</f>
        <v>#N/A</v>
      </c>
      <c r="U145" s="197" t="e">
        <f>IF(VLOOKUP($B145,'Data summary'!$L$2:$W$523,U$14,FALSE)=0,NA(),VLOOKUP($B145,'Data summary'!$L$2:$W$523,U$14,FALSE))</f>
        <v>#N/A</v>
      </c>
      <c r="V145" s="198" t="e">
        <f>IF(VLOOKUP($B145,'Data summary'!$L$2:$W$523,V$14,FALSE)=0,NA(),VLOOKUP($B145,'Data summary'!$L$2:$W$523,V$14,FALSE))</f>
        <v>#N/A</v>
      </c>
      <c r="W145" s="207" t="s">
        <v>159</v>
      </c>
    </row>
    <row r="146" spans="10:23" x14ac:dyDescent="0.25">
      <c r="J146"/>
      <c r="L146" s="196" t="e">
        <f>IF(VLOOKUP($B146,'Data summary'!$L$2:$W$523,L$14,FALSE)=0,NA(),VLOOKUP($B146,'Data summary'!$L$2:$W$523,L$14,FALSE))</f>
        <v>#N/A</v>
      </c>
      <c r="M146" s="197" t="e">
        <f>IF(VLOOKUP($B146,'Data summary'!$L$2:$W$523,M$14,FALSE)=0,NA(),VLOOKUP($B146,'Data summary'!$L$2:$W$523,M$14,FALSE))</f>
        <v>#N/A</v>
      </c>
      <c r="N146" s="197" t="e">
        <f>IF(VLOOKUP($B146,'Data summary'!$L$2:$W$523,N$14,FALSE)=0,NA(),VLOOKUP($B146,'Data summary'!$L$2:$W$523,N$14,FALSE))</f>
        <v>#N/A</v>
      </c>
      <c r="O146" s="197" t="e">
        <f>IF(VLOOKUP($B146,'Data summary'!$L$2:$W$523,O$14,FALSE)=0,NA(),VLOOKUP($B146,'Data summary'!$L$2:$W$523,O$14,FALSE))</f>
        <v>#N/A</v>
      </c>
      <c r="P146" s="197" t="e">
        <f>IF(VLOOKUP($B146,'Data summary'!$L$2:$W$523,P$14,FALSE)=0,NA(),VLOOKUP($B146,'Data summary'!$L$2:$W$523,P$14,FALSE))</f>
        <v>#N/A</v>
      </c>
      <c r="Q146" s="197" t="e">
        <f>IF(VLOOKUP($B146,'Data summary'!$L$2:$W$523,Q$14,FALSE)=0,NA(),VLOOKUP($B146,'Data summary'!$L$2:$W$523,Q$14,FALSE))</f>
        <v>#N/A</v>
      </c>
      <c r="R146" s="197" t="e">
        <f>IF(VLOOKUP($B146,'Data summary'!$L$2:$W$523,R$14,FALSE)=0,NA(),VLOOKUP($B146,'Data summary'!$L$2:$W$523,R$14,FALSE))</f>
        <v>#N/A</v>
      </c>
      <c r="S146" s="197" t="e">
        <f>IF(VLOOKUP($B146,'Data summary'!$L$2:$W$523,S$14,FALSE)=0,NA(),VLOOKUP($B146,'Data summary'!$L$2:$W$523,S$14,FALSE))</f>
        <v>#N/A</v>
      </c>
      <c r="T146" s="197" t="e">
        <f>IF(VLOOKUP($B146,'Data summary'!$L$2:$W$523,T$14,FALSE)=0,NA(),VLOOKUP($B146,'Data summary'!$L$2:$W$523,T$14,FALSE))</f>
        <v>#N/A</v>
      </c>
      <c r="U146" s="197" t="e">
        <f>IF(VLOOKUP($B146,'Data summary'!$L$2:$W$523,U$14,FALSE)=0,NA(),VLOOKUP($B146,'Data summary'!$L$2:$W$523,U$14,FALSE))</f>
        <v>#N/A</v>
      </c>
      <c r="V146" s="198" t="e">
        <f>IF(VLOOKUP($B146,'Data summary'!$L$2:$W$523,V$14,FALSE)=0,NA(),VLOOKUP($B146,'Data summary'!$L$2:$W$523,V$14,FALSE))</f>
        <v>#N/A</v>
      </c>
      <c r="W146" s="207" t="s">
        <v>159</v>
      </c>
    </row>
    <row r="147" spans="10:23" x14ac:dyDescent="0.25">
      <c r="J147"/>
      <c r="L147" s="196" t="e">
        <f>IF(VLOOKUP($B147,'Data summary'!$L$2:$W$523,L$14,FALSE)=0,NA(),VLOOKUP($B147,'Data summary'!$L$2:$W$523,L$14,FALSE))</f>
        <v>#N/A</v>
      </c>
      <c r="M147" s="197" t="e">
        <f>IF(VLOOKUP($B147,'Data summary'!$L$2:$W$523,M$14,FALSE)=0,NA(),VLOOKUP($B147,'Data summary'!$L$2:$W$523,M$14,FALSE))</f>
        <v>#N/A</v>
      </c>
      <c r="N147" s="197" t="e">
        <f>IF(VLOOKUP($B147,'Data summary'!$L$2:$W$523,N$14,FALSE)=0,NA(),VLOOKUP($B147,'Data summary'!$L$2:$W$523,N$14,FALSE))</f>
        <v>#N/A</v>
      </c>
      <c r="O147" s="197" t="e">
        <f>IF(VLOOKUP($B147,'Data summary'!$L$2:$W$523,O$14,FALSE)=0,NA(),VLOOKUP($B147,'Data summary'!$L$2:$W$523,O$14,FALSE))</f>
        <v>#N/A</v>
      </c>
      <c r="P147" s="197" t="e">
        <f>IF(VLOOKUP($B147,'Data summary'!$L$2:$W$523,P$14,FALSE)=0,NA(),VLOOKUP($B147,'Data summary'!$L$2:$W$523,P$14,FALSE))</f>
        <v>#N/A</v>
      </c>
      <c r="Q147" s="197" t="e">
        <f>IF(VLOOKUP($B147,'Data summary'!$L$2:$W$523,Q$14,FALSE)=0,NA(),VLOOKUP($B147,'Data summary'!$L$2:$W$523,Q$14,FALSE))</f>
        <v>#N/A</v>
      </c>
      <c r="R147" s="197" t="e">
        <f>IF(VLOOKUP($B147,'Data summary'!$L$2:$W$523,R$14,FALSE)=0,NA(),VLOOKUP($B147,'Data summary'!$L$2:$W$523,R$14,FALSE))</f>
        <v>#N/A</v>
      </c>
      <c r="S147" s="197" t="e">
        <f>IF(VLOOKUP($B147,'Data summary'!$L$2:$W$523,S$14,FALSE)=0,NA(),VLOOKUP($B147,'Data summary'!$L$2:$W$523,S$14,FALSE))</f>
        <v>#N/A</v>
      </c>
      <c r="T147" s="197" t="e">
        <f>IF(VLOOKUP($B147,'Data summary'!$L$2:$W$523,T$14,FALSE)=0,NA(),VLOOKUP($B147,'Data summary'!$L$2:$W$523,T$14,FALSE))</f>
        <v>#N/A</v>
      </c>
      <c r="U147" s="197" t="e">
        <f>IF(VLOOKUP($B147,'Data summary'!$L$2:$W$523,U$14,FALSE)=0,NA(),VLOOKUP($B147,'Data summary'!$L$2:$W$523,U$14,FALSE))</f>
        <v>#N/A</v>
      </c>
      <c r="V147" s="198" t="e">
        <f>IF(VLOOKUP($B147,'Data summary'!$L$2:$W$523,V$14,FALSE)=0,NA(),VLOOKUP($B147,'Data summary'!$L$2:$W$523,V$14,FALSE))</f>
        <v>#N/A</v>
      </c>
      <c r="W147" s="207" t="s">
        <v>159</v>
      </c>
    </row>
    <row r="148" spans="10:23" x14ac:dyDescent="0.25">
      <c r="J148"/>
      <c r="L148" s="196" t="e">
        <f>IF(VLOOKUP($B148,'Data summary'!$L$2:$W$523,L$14,FALSE)=0,NA(),VLOOKUP($B148,'Data summary'!$L$2:$W$523,L$14,FALSE))</f>
        <v>#N/A</v>
      </c>
      <c r="M148" s="197" t="e">
        <f>IF(VLOOKUP($B148,'Data summary'!$L$2:$W$523,M$14,FALSE)=0,NA(),VLOOKUP($B148,'Data summary'!$L$2:$W$523,M$14,FALSE))</f>
        <v>#N/A</v>
      </c>
      <c r="N148" s="197" t="e">
        <f>IF(VLOOKUP($B148,'Data summary'!$L$2:$W$523,N$14,FALSE)=0,NA(),VLOOKUP($B148,'Data summary'!$L$2:$W$523,N$14,FALSE))</f>
        <v>#N/A</v>
      </c>
      <c r="O148" s="197" t="e">
        <f>IF(VLOOKUP($B148,'Data summary'!$L$2:$W$523,O$14,FALSE)=0,NA(),VLOOKUP($B148,'Data summary'!$L$2:$W$523,O$14,FALSE))</f>
        <v>#N/A</v>
      </c>
      <c r="P148" s="197" t="e">
        <f>IF(VLOOKUP($B148,'Data summary'!$L$2:$W$523,P$14,FALSE)=0,NA(),VLOOKUP($B148,'Data summary'!$L$2:$W$523,P$14,FALSE))</f>
        <v>#N/A</v>
      </c>
      <c r="Q148" s="197" t="e">
        <f>IF(VLOOKUP($B148,'Data summary'!$L$2:$W$523,Q$14,FALSE)=0,NA(),VLOOKUP($B148,'Data summary'!$L$2:$W$523,Q$14,FALSE))</f>
        <v>#N/A</v>
      </c>
      <c r="R148" s="197" t="e">
        <f>IF(VLOOKUP($B148,'Data summary'!$L$2:$W$523,R$14,FALSE)=0,NA(),VLOOKUP($B148,'Data summary'!$L$2:$W$523,R$14,FALSE))</f>
        <v>#N/A</v>
      </c>
      <c r="S148" s="197" t="e">
        <f>IF(VLOOKUP($B148,'Data summary'!$L$2:$W$523,S$14,FALSE)=0,NA(),VLOOKUP($B148,'Data summary'!$L$2:$W$523,S$14,FALSE))</f>
        <v>#N/A</v>
      </c>
      <c r="T148" s="197" t="e">
        <f>IF(VLOOKUP($B148,'Data summary'!$L$2:$W$523,T$14,FALSE)=0,NA(),VLOOKUP($B148,'Data summary'!$L$2:$W$523,T$14,FALSE))</f>
        <v>#N/A</v>
      </c>
      <c r="U148" s="197" t="e">
        <f>IF(VLOOKUP($B148,'Data summary'!$L$2:$W$523,U$14,FALSE)=0,NA(),VLOOKUP($B148,'Data summary'!$L$2:$W$523,U$14,FALSE))</f>
        <v>#N/A</v>
      </c>
      <c r="V148" s="198" t="e">
        <f>IF(VLOOKUP($B148,'Data summary'!$L$2:$W$523,V$14,FALSE)=0,NA(),VLOOKUP($B148,'Data summary'!$L$2:$W$523,V$14,FALSE))</f>
        <v>#N/A</v>
      </c>
      <c r="W148" s="207" t="s">
        <v>159</v>
      </c>
    </row>
    <row r="149" spans="10:23" x14ac:dyDescent="0.25">
      <c r="J149"/>
      <c r="L149" s="196" t="e">
        <f>IF(VLOOKUP($B149,'Data summary'!$L$2:$W$523,L$14,FALSE)=0,NA(),VLOOKUP($B149,'Data summary'!$L$2:$W$523,L$14,FALSE))</f>
        <v>#N/A</v>
      </c>
      <c r="M149" s="197" t="e">
        <f>IF(VLOOKUP($B149,'Data summary'!$L$2:$W$523,M$14,FALSE)=0,NA(),VLOOKUP($B149,'Data summary'!$L$2:$W$523,M$14,FALSE))</f>
        <v>#N/A</v>
      </c>
      <c r="N149" s="197" t="e">
        <f>IF(VLOOKUP($B149,'Data summary'!$L$2:$W$523,N$14,FALSE)=0,NA(),VLOOKUP($B149,'Data summary'!$L$2:$W$523,N$14,FALSE))</f>
        <v>#N/A</v>
      </c>
      <c r="O149" s="197" t="e">
        <f>IF(VLOOKUP($B149,'Data summary'!$L$2:$W$523,O$14,FALSE)=0,NA(),VLOOKUP($B149,'Data summary'!$L$2:$W$523,O$14,FALSE))</f>
        <v>#N/A</v>
      </c>
      <c r="P149" s="197" t="e">
        <f>IF(VLOOKUP($B149,'Data summary'!$L$2:$W$523,P$14,FALSE)=0,NA(),VLOOKUP($B149,'Data summary'!$L$2:$W$523,P$14,FALSE))</f>
        <v>#N/A</v>
      </c>
      <c r="Q149" s="197" t="e">
        <f>IF(VLOOKUP($B149,'Data summary'!$L$2:$W$523,Q$14,FALSE)=0,NA(),VLOOKUP($B149,'Data summary'!$L$2:$W$523,Q$14,FALSE))</f>
        <v>#N/A</v>
      </c>
      <c r="R149" s="197" t="e">
        <f>IF(VLOOKUP($B149,'Data summary'!$L$2:$W$523,R$14,FALSE)=0,NA(),VLOOKUP($B149,'Data summary'!$L$2:$W$523,R$14,FALSE))</f>
        <v>#N/A</v>
      </c>
      <c r="S149" s="197" t="e">
        <f>IF(VLOOKUP($B149,'Data summary'!$L$2:$W$523,S$14,FALSE)=0,NA(),VLOOKUP($B149,'Data summary'!$L$2:$W$523,S$14,FALSE))</f>
        <v>#N/A</v>
      </c>
      <c r="T149" s="197" t="e">
        <f>IF(VLOOKUP($B149,'Data summary'!$L$2:$W$523,T$14,FALSE)=0,NA(),VLOOKUP($B149,'Data summary'!$L$2:$W$523,T$14,FALSE))</f>
        <v>#N/A</v>
      </c>
      <c r="U149" s="197" t="e">
        <f>IF(VLOOKUP($B149,'Data summary'!$L$2:$W$523,U$14,FALSE)=0,NA(),VLOOKUP($B149,'Data summary'!$L$2:$W$523,U$14,FALSE))</f>
        <v>#N/A</v>
      </c>
      <c r="V149" s="198" t="e">
        <f>IF(VLOOKUP($B149,'Data summary'!$L$2:$W$523,V$14,FALSE)=0,NA(),VLOOKUP($B149,'Data summary'!$L$2:$W$523,V$14,FALSE))</f>
        <v>#N/A</v>
      </c>
      <c r="W149" s="207" t="s">
        <v>159</v>
      </c>
    </row>
    <row r="150" spans="10:23" x14ac:dyDescent="0.25">
      <c r="J150"/>
      <c r="L150" s="196" t="e">
        <f>IF(VLOOKUP($B150,'Data summary'!$L$2:$W$523,L$14,FALSE)=0,NA(),VLOOKUP($B150,'Data summary'!$L$2:$W$523,L$14,FALSE))</f>
        <v>#N/A</v>
      </c>
      <c r="M150" s="197" t="e">
        <f>IF(VLOOKUP($B150,'Data summary'!$L$2:$W$523,M$14,FALSE)=0,NA(),VLOOKUP($B150,'Data summary'!$L$2:$W$523,M$14,FALSE))</f>
        <v>#N/A</v>
      </c>
      <c r="N150" s="197" t="e">
        <f>IF(VLOOKUP($B150,'Data summary'!$L$2:$W$523,N$14,FALSE)=0,NA(),VLOOKUP($B150,'Data summary'!$L$2:$W$523,N$14,FALSE))</f>
        <v>#N/A</v>
      </c>
      <c r="O150" s="197" t="e">
        <f>IF(VLOOKUP($B150,'Data summary'!$L$2:$W$523,O$14,FALSE)=0,NA(),VLOOKUP($B150,'Data summary'!$L$2:$W$523,O$14,FALSE))</f>
        <v>#N/A</v>
      </c>
      <c r="P150" s="197" t="e">
        <f>IF(VLOOKUP($B150,'Data summary'!$L$2:$W$523,P$14,FALSE)=0,NA(),VLOOKUP($B150,'Data summary'!$L$2:$W$523,P$14,FALSE))</f>
        <v>#N/A</v>
      </c>
      <c r="Q150" s="197" t="e">
        <f>IF(VLOOKUP($B150,'Data summary'!$L$2:$W$523,Q$14,FALSE)=0,NA(),VLOOKUP($B150,'Data summary'!$L$2:$W$523,Q$14,FALSE))</f>
        <v>#N/A</v>
      </c>
      <c r="R150" s="197" t="e">
        <f>IF(VLOOKUP($B150,'Data summary'!$L$2:$W$523,R$14,FALSE)=0,NA(),VLOOKUP($B150,'Data summary'!$L$2:$W$523,R$14,FALSE))</f>
        <v>#N/A</v>
      </c>
      <c r="S150" s="197" t="e">
        <f>IF(VLOOKUP($B150,'Data summary'!$L$2:$W$523,S$14,FALSE)=0,NA(),VLOOKUP($B150,'Data summary'!$L$2:$W$523,S$14,FALSE))</f>
        <v>#N/A</v>
      </c>
      <c r="T150" s="197" t="e">
        <f>IF(VLOOKUP($B150,'Data summary'!$L$2:$W$523,T$14,FALSE)=0,NA(),VLOOKUP($B150,'Data summary'!$L$2:$W$523,T$14,FALSE))</f>
        <v>#N/A</v>
      </c>
      <c r="U150" s="197" t="e">
        <f>IF(VLOOKUP($B150,'Data summary'!$L$2:$W$523,U$14,FALSE)=0,NA(),VLOOKUP($B150,'Data summary'!$L$2:$W$523,U$14,FALSE))</f>
        <v>#N/A</v>
      </c>
      <c r="V150" s="198" t="e">
        <f>IF(VLOOKUP($B150,'Data summary'!$L$2:$W$523,V$14,FALSE)=0,NA(),VLOOKUP($B150,'Data summary'!$L$2:$W$523,V$14,FALSE))</f>
        <v>#N/A</v>
      </c>
      <c r="W150" s="207" t="s">
        <v>159</v>
      </c>
    </row>
    <row r="151" spans="10:23" x14ac:dyDescent="0.25">
      <c r="J151"/>
      <c r="L151" s="196" t="e">
        <f>IF(VLOOKUP($B151,'Data summary'!$L$2:$W$523,L$14,FALSE)=0,NA(),VLOOKUP($B151,'Data summary'!$L$2:$W$523,L$14,FALSE))</f>
        <v>#N/A</v>
      </c>
      <c r="M151" s="197" t="e">
        <f>IF(VLOOKUP($B151,'Data summary'!$L$2:$W$523,M$14,FALSE)=0,NA(),VLOOKUP($B151,'Data summary'!$L$2:$W$523,M$14,FALSE))</f>
        <v>#N/A</v>
      </c>
      <c r="N151" s="197" t="e">
        <f>IF(VLOOKUP($B151,'Data summary'!$L$2:$W$523,N$14,FALSE)=0,NA(),VLOOKUP($B151,'Data summary'!$L$2:$W$523,N$14,FALSE))</f>
        <v>#N/A</v>
      </c>
      <c r="O151" s="197" t="e">
        <f>IF(VLOOKUP($B151,'Data summary'!$L$2:$W$523,O$14,FALSE)=0,NA(),VLOOKUP($B151,'Data summary'!$L$2:$W$523,O$14,FALSE))</f>
        <v>#N/A</v>
      </c>
      <c r="P151" s="197" t="e">
        <f>IF(VLOOKUP($B151,'Data summary'!$L$2:$W$523,P$14,FALSE)=0,NA(),VLOOKUP($B151,'Data summary'!$L$2:$W$523,P$14,FALSE))</f>
        <v>#N/A</v>
      </c>
      <c r="Q151" s="197" t="e">
        <f>IF(VLOOKUP($B151,'Data summary'!$L$2:$W$523,Q$14,FALSE)=0,NA(),VLOOKUP($B151,'Data summary'!$L$2:$W$523,Q$14,FALSE))</f>
        <v>#N/A</v>
      </c>
      <c r="R151" s="197" t="e">
        <f>IF(VLOOKUP($B151,'Data summary'!$L$2:$W$523,R$14,FALSE)=0,NA(),VLOOKUP($B151,'Data summary'!$L$2:$W$523,R$14,FALSE))</f>
        <v>#N/A</v>
      </c>
      <c r="S151" s="197" t="e">
        <f>IF(VLOOKUP($B151,'Data summary'!$L$2:$W$523,S$14,FALSE)=0,NA(),VLOOKUP($B151,'Data summary'!$L$2:$W$523,S$14,FALSE))</f>
        <v>#N/A</v>
      </c>
      <c r="T151" s="197" t="e">
        <f>IF(VLOOKUP($B151,'Data summary'!$L$2:$W$523,T$14,FALSE)=0,NA(),VLOOKUP($B151,'Data summary'!$L$2:$W$523,T$14,FALSE))</f>
        <v>#N/A</v>
      </c>
      <c r="U151" s="197" t="e">
        <f>IF(VLOOKUP($B151,'Data summary'!$L$2:$W$523,U$14,FALSE)=0,NA(),VLOOKUP($B151,'Data summary'!$L$2:$W$523,U$14,FALSE))</f>
        <v>#N/A</v>
      </c>
      <c r="V151" s="198" t="e">
        <f>IF(VLOOKUP($B151,'Data summary'!$L$2:$W$523,V$14,FALSE)=0,NA(),VLOOKUP($B151,'Data summary'!$L$2:$W$523,V$14,FALSE))</f>
        <v>#N/A</v>
      </c>
      <c r="W151" s="207" t="s">
        <v>159</v>
      </c>
    </row>
    <row r="152" spans="10:23" x14ac:dyDescent="0.25">
      <c r="J152"/>
      <c r="L152" s="196" t="e">
        <f>IF(VLOOKUP($B152,'Data summary'!$L$2:$W$523,L$14,FALSE)=0,NA(),VLOOKUP($B152,'Data summary'!$L$2:$W$523,L$14,FALSE))</f>
        <v>#N/A</v>
      </c>
      <c r="M152" s="197" t="e">
        <f>IF(VLOOKUP($B152,'Data summary'!$L$2:$W$523,M$14,FALSE)=0,NA(),VLOOKUP($B152,'Data summary'!$L$2:$W$523,M$14,FALSE))</f>
        <v>#N/A</v>
      </c>
      <c r="N152" s="197" t="e">
        <f>IF(VLOOKUP($B152,'Data summary'!$L$2:$W$523,N$14,FALSE)=0,NA(),VLOOKUP($B152,'Data summary'!$L$2:$W$523,N$14,FALSE))</f>
        <v>#N/A</v>
      </c>
      <c r="O152" s="197" t="e">
        <f>IF(VLOOKUP($B152,'Data summary'!$L$2:$W$523,O$14,FALSE)=0,NA(),VLOOKUP($B152,'Data summary'!$L$2:$W$523,O$14,FALSE))</f>
        <v>#N/A</v>
      </c>
      <c r="P152" s="197" t="e">
        <f>IF(VLOOKUP($B152,'Data summary'!$L$2:$W$523,P$14,FALSE)=0,NA(),VLOOKUP($B152,'Data summary'!$L$2:$W$523,P$14,FALSE))</f>
        <v>#N/A</v>
      </c>
      <c r="Q152" s="197" t="e">
        <f>IF(VLOOKUP($B152,'Data summary'!$L$2:$W$523,Q$14,FALSE)=0,NA(),VLOOKUP($B152,'Data summary'!$L$2:$W$523,Q$14,FALSE))</f>
        <v>#N/A</v>
      </c>
      <c r="R152" s="197" t="e">
        <f>IF(VLOOKUP($B152,'Data summary'!$L$2:$W$523,R$14,FALSE)=0,NA(),VLOOKUP($B152,'Data summary'!$L$2:$W$523,R$14,FALSE))</f>
        <v>#N/A</v>
      </c>
      <c r="S152" s="197" t="e">
        <f>IF(VLOOKUP($B152,'Data summary'!$L$2:$W$523,S$14,FALSE)=0,NA(),VLOOKUP($B152,'Data summary'!$L$2:$W$523,S$14,FALSE))</f>
        <v>#N/A</v>
      </c>
      <c r="T152" s="197" t="e">
        <f>IF(VLOOKUP($B152,'Data summary'!$L$2:$W$523,T$14,FALSE)=0,NA(),VLOOKUP($B152,'Data summary'!$L$2:$W$523,T$14,FALSE))</f>
        <v>#N/A</v>
      </c>
      <c r="U152" s="197" t="e">
        <f>IF(VLOOKUP($B152,'Data summary'!$L$2:$W$523,U$14,FALSE)=0,NA(),VLOOKUP($B152,'Data summary'!$L$2:$W$523,U$14,FALSE))</f>
        <v>#N/A</v>
      </c>
      <c r="V152" s="198" t="e">
        <f>IF(VLOOKUP($B152,'Data summary'!$L$2:$W$523,V$14,FALSE)=0,NA(),VLOOKUP($B152,'Data summary'!$L$2:$W$523,V$14,FALSE))</f>
        <v>#N/A</v>
      </c>
      <c r="W152" s="207" t="s">
        <v>159</v>
      </c>
    </row>
    <row r="153" spans="10:23" x14ac:dyDescent="0.25">
      <c r="J153"/>
      <c r="L153" s="196" t="e">
        <f>IF(VLOOKUP($B153,'Data summary'!$L$2:$W$523,L$14,FALSE)=0,NA(),VLOOKUP($B153,'Data summary'!$L$2:$W$523,L$14,FALSE))</f>
        <v>#N/A</v>
      </c>
      <c r="M153" s="197" t="e">
        <f>IF(VLOOKUP($B153,'Data summary'!$L$2:$W$523,M$14,FALSE)=0,NA(),VLOOKUP($B153,'Data summary'!$L$2:$W$523,M$14,FALSE))</f>
        <v>#N/A</v>
      </c>
      <c r="N153" s="197" t="e">
        <f>IF(VLOOKUP($B153,'Data summary'!$L$2:$W$523,N$14,FALSE)=0,NA(),VLOOKUP($B153,'Data summary'!$L$2:$W$523,N$14,FALSE))</f>
        <v>#N/A</v>
      </c>
      <c r="O153" s="197" t="e">
        <f>IF(VLOOKUP($B153,'Data summary'!$L$2:$W$523,O$14,FALSE)=0,NA(),VLOOKUP($B153,'Data summary'!$L$2:$W$523,O$14,FALSE))</f>
        <v>#N/A</v>
      </c>
      <c r="P153" s="197" t="e">
        <f>IF(VLOOKUP($B153,'Data summary'!$L$2:$W$523,P$14,FALSE)=0,NA(),VLOOKUP($B153,'Data summary'!$L$2:$W$523,P$14,FALSE))</f>
        <v>#N/A</v>
      </c>
      <c r="Q153" s="197" t="e">
        <f>IF(VLOOKUP($B153,'Data summary'!$L$2:$W$523,Q$14,FALSE)=0,NA(),VLOOKUP($B153,'Data summary'!$L$2:$W$523,Q$14,FALSE))</f>
        <v>#N/A</v>
      </c>
      <c r="R153" s="197" t="e">
        <f>IF(VLOOKUP($B153,'Data summary'!$L$2:$W$523,R$14,FALSE)=0,NA(),VLOOKUP($B153,'Data summary'!$L$2:$W$523,R$14,FALSE))</f>
        <v>#N/A</v>
      </c>
      <c r="S153" s="197" t="e">
        <f>IF(VLOOKUP($B153,'Data summary'!$L$2:$W$523,S$14,FALSE)=0,NA(),VLOOKUP($B153,'Data summary'!$L$2:$W$523,S$14,FALSE))</f>
        <v>#N/A</v>
      </c>
      <c r="T153" s="197" t="e">
        <f>IF(VLOOKUP($B153,'Data summary'!$L$2:$W$523,T$14,FALSE)=0,NA(),VLOOKUP($B153,'Data summary'!$L$2:$W$523,T$14,FALSE))</f>
        <v>#N/A</v>
      </c>
      <c r="U153" s="197" t="e">
        <f>IF(VLOOKUP($B153,'Data summary'!$L$2:$W$523,U$14,FALSE)=0,NA(),VLOOKUP($B153,'Data summary'!$L$2:$W$523,U$14,FALSE))</f>
        <v>#N/A</v>
      </c>
      <c r="V153" s="198" t="e">
        <f>IF(VLOOKUP($B153,'Data summary'!$L$2:$W$523,V$14,FALSE)=0,NA(),VLOOKUP($B153,'Data summary'!$L$2:$W$523,V$14,FALSE))</f>
        <v>#N/A</v>
      </c>
      <c r="W153" s="207" t="s">
        <v>159</v>
      </c>
    </row>
    <row r="154" spans="10:23" x14ac:dyDescent="0.25">
      <c r="J154"/>
      <c r="L154" s="196" t="e">
        <f>IF(VLOOKUP($B154,'Data summary'!$L$2:$W$523,L$14,FALSE)=0,NA(),VLOOKUP($B154,'Data summary'!$L$2:$W$523,L$14,FALSE))</f>
        <v>#N/A</v>
      </c>
      <c r="M154" s="197" t="e">
        <f>IF(VLOOKUP($B154,'Data summary'!$L$2:$W$523,M$14,FALSE)=0,NA(),VLOOKUP($B154,'Data summary'!$L$2:$W$523,M$14,FALSE))</f>
        <v>#N/A</v>
      </c>
      <c r="N154" s="197" t="e">
        <f>IF(VLOOKUP($B154,'Data summary'!$L$2:$W$523,N$14,FALSE)=0,NA(),VLOOKUP($B154,'Data summary'!$L$2:$W$523,N$14,FALSE))</f>
        <v>#N/A</v>
      </c>
      <c r="O154" s="197" t="e">
        <f>IF(VLOOKUP($B154,'Data summary'!$L$2:$W$523,O$14,FALSE)=0,NA(),VLOOKUP($B154,'Data summary'!$L$2:$W$523,O$14,FALSE))</f>
        <v>#N/A</v>
      </c>
      <c r="P154" s="197" t="e">
        <f>IF(VLOOKUP($B154,'Data summary'!$L$2:$W$523,P$14,FALSE)=0,NA(),VLOOKUP($B154,'Data summary'!$L$2:$W$523,P$14,FALSE))</f>
        <v>#N/A</v>
      </c>
      <c r="Q154" s="197" t="e">
        <f>IF(VLOOKUP($B154,'Data summary'!$L$2:$W$523,Q$14,FALSE)=0,NA(),VLOOKUP($B154,'Data summary'!$L$2:$W$523,Q$14,FALSE))</f>
        <v>#N/A</v>
      </c>
      <c r="R154" s="197" t="e">
        <f>IF(VLOOKUP($B154,'Data summary'!$L$2:$W$523,R$14,FALSE)=0,NA(),VLOOKUP($B154,'Data summary'!$L$2:$W$523,R$14,FALSE))</f>
        <v>#N/A</v>
      </c>
      <c r="S154" s="197" t="e">
        <f>IF(VLOOKUP($B154,'Data summary'!$L$2:$W$523,S$14,FALSE)=0,NA(),VLOOKUP($B154,'Data summary'!$L$2:$W$523,S$14,FALSE))</f>
        <v>#N/A</v>
      </c>
      <c r="T154" s="197" t="e">
        <f>IF(VLOOKUP($B154,'Data summary'!$L$2:$W$523,T$14,FALSE)=0,NA(),VLOOKUP($B154,'Data summary'!$L$2:$W$523,T$14,FALSE))</f>
        <v>#N/A</v>
      </c>
      <c r="U154" s="197" t="e">
        <f>IF(VLOOKUP($B154,'Data summary'!$L$2:$W$523,U$14,FALSE)=0,NA(),VLOOKUP($B154,'Data summary'!$L$2:$W$523,U$14,FALSE))</f>
        <v>#N/A</v>
      </c>
      <c r="V154" s="198" t="e">
        <f>IF(VLOOKUP($B154,'Data summary'!$L$2:$W$523,V$14,FALSE)=0,NA(),VLOOKUP($B154,'Data summary'!$L$2:$W$523,V$14,FALSE))</f>
        <v>#N/A</v>
      </c>
      <c r="W154" s="207" t="s">
        <v>159</v>
      </c>
    </row>
    <row r="155" spans="10:23" x14ac:dyDescent="0.25">
      <c r="J155"/>
      <c r="L155" s="196" t="e">
        <f>IF(VLOOKUP($B155,'Data summary'!$L$2:$W$523,L$14,FALSE)=0,NA(),VLOOKUP($B155,'Data summary'!$L$2:$W$523,L$14,FALSE))</f>
        <v>#N/A</v>
      </c>
      <c r="M155" s="197" t="e">
        <f>IF(VLOOKUP($B155,'Data summary'!$L$2:$W$523,M$14,FALSE)=0,NA(),VLOOKUP($B155,'Data summary'!$L$2:$W$523,M$14,FALSE))</f>
        <v>#N/A</v>
      </c>
      <c r="N155" s="197" t="e">
        <f>IF(VLOOKUP($B155,'Data summary'!$L$2:$W$523,N$14,FALSE)=0,NA(),VLOOKUP($B155,'Data summary'!$L$2:$W$523,N$14,FALSE))</f>
        <v>#N/A</v>
      </c>
      <c r="O155" s="197" t="e">
        <f>IF(VLOOKUP($B155,'Data summary'!$L$2:$W$523,O$14,FALSE)=0,NA(),VLOOKUP($B155,'Data summary'!$L$2:$W$523,O$14,FALSE))</f>
        <v>#N/A</v>
      </c>
      <c r="P155" s="197" t="e">
        <f>IF(VLOOKUP($B155,'Data summary'!$L$2:$W$523,P$14,FALSE)=0,NA(),VLOOKUP($B155,'Data summary'!$L$2:$W$523,P$14,FALSE))</f>
        <v>#N/A</v>
      </c>
      <c r="Q155" s="197" t="e">
        <f>IF(VLOOKUP($B155,'Data summary'!$L$2:$W$523,Q$14,FALSE)=0,NA(),VLOOKUP($B155,'Data summary'!$L$2:$W$523,Q$14,FALSE))</f>
        <v>#N/A</v>
      </c>
      <c r="R155" s="197" t="e">
        <f>IF(VLOOKUP($B155,'Data summary'!$L$2:$W$523,R$14,FALSE)=0,NA(),VLOOKUP($B155,'Data summary'!$L$2:$W$523,R$14,FALSE))</f>
        <v>#N/A</v>
      </c>
      <c r="S155" s="197" t="e">
        <f>IF(VLOOKUP($B155,'Data summary'!$L$2:$W$523,S$14,FALSE)=0,NA(),VLOOKUP($B155,'Data summary'!$L$2:$W$523,S$14,FALSE))</f>
        <v>#N/A</v>
      </c>
      <c r="T155" s="197" t="e">
        <f>IF(VLOOKUP($B155,'Data summary'!$L$2:$W$523,T$14,FALSE)=0,NA(),VLOOKUP($B155,'Data summary'!$L$2:$W$523,T$14,FALSE))</f>
        <v>#N/A</v>
      </c>
      <c r="U155" s="197" t="e">
        <f>IF(VLOOKUP($B155,'Data summary'!$L$2:$W$523,U$14,FALSE)=0,NA(),VLOOKUP($B155,'Data summary'!$L$2:$W$523,U$14,FALSE))</f>
        <v>#N/A</v>
      </c>
      <c r="V155" s="198" t="e">
        <f>IF(VLOOKUP($B155,'Data summary'!$L$2:$W$523,V$14,FALSE)=0,NA(),VLOOKUP($B155,'Data summary'!$L$2:$W$523,V$14,FALSE))</f>
        <v>#N/A</v>
      </c>
      <c r="W155" s="207" t="s">
        <v>159</v>
      </c>
    </row>
    <row r="156" spans="10:23" x14ac:dyDescent="0.25">
      <c r="J156"/>
      <c r="L156" s="196" t="e">
        <f>IF(VLOOKUP($B156,'Data summary'!$L$2:$W$523,L$14,FALSE)=0,NA(),VLOOKUP($B156,'Data summary'!$L$2:$W$523,L$14,FALSE))</f>
        <v>#N/A</v>
      </c>
      <c r="M156" s="197" t="e">
        <f>IF(VLOOKUP($B156,'Data summary'!$L$2:$W$523,M$14,FALSE)=0,NA(),VLOOKUP($B156,'Data summary'!$L$2:$W$523,M$14,FALSE))</f>
        <v>#N/A</v>
      </c>
      <c r="N156" s="197" t="e">
        <f>IF(VLOOKUP($B156,'Data summary'!$L$2:$W$523,N$14,FALSE)=0,NA(),VLOOKUP($B156,'Data summary'!$L$2:$W$523,N$14,FALSE))</f>
        <v>#N/A</v>
      </c>
      <c r="O156" s="197" t="e">
        <f>IF(VLOOKUP($B156,'Data summary'!$L$2:$W$523,O$14,FALSE)=0,NA(),VLOOKUP($B156,'Data summary'!$L$2:$W$523,O$14,FALSE))</f>
        <v>#N/A</v>
      </c>
      <c r="P156" s="197" t="e">
        <f>IF(VLOOKUP($B156,'Data summary'!$L$2:$W$523,P$14,FALSE)=0,NA(),VLOOKUP($B156,'Data summary'!$L$2:$W$523,P$14,FALSE))</f>
        <v>#N/A</v>
      </c>
      <c r="Q156" s="197" t="e">
        <f>IF(VLOOKUP($B156,'Data summary'!$L$2:$W$523,Q$14,FALSE)=0,NA(),VLOOKUP($B156,'Data summary'!$L$2:$W$523,Q$14,FALSE))</f>
        <v>#N/A</v>
      </c>
      <c r="R156" s="197" t="e">
        <f>IF(VLOOKUP($B156,'Data summary'!$L$2:$W$523,R$14,FALSE)=0,NA(),VLOOKUP($B156,'Data summary'!$L$2:$W$523,R$14,FALSE))</f>
        <v>#N/A</v>
      </c>
      <c r="S156" s="197" t="e">
        <f>IF(VLOOKUP($B156,'Data summary'!$L$2:$W$523,S$14,FALSE)=0,NA(),VLOOKUP($B156,'Data summary'!$L$2:$W$523,S$14,FALSE))</f>
        <v>#N/A</v>
      </c>
      <c r="T156" s="197" t="e">
        <f>IF(VLOOKUP($B156,'Data summary'!$L$2:$W$523,T$14,FALSE)=0,NA(),VLOOKUP($B156,'Data summary'!$L$2:$W$523,T$14,FALSE))</f>
        <v>#N/A</v>
      </c>
      <c r="U156" s="197" t="e">
        <f>IF(VLOOKUP($B156,'Data summary'!$L$2:$W$523,U$14,FALSE)=0,NA(),VLOOKUP($B156,'Data summary'!$L$2:$W$523,U$14,FALSE))</f>
        <v>#N/A</v>
      </c>
      <c r="V156" s="198" t="e">
        <f>IF(VLOOKUP($B156,'Data summary'!$L$2:$W$523,V$14,FALSE)=0,NA(),VLOOKUP($B156,'Data summary'!$L$2:$W$523,V$14,FALSE))</f>
        <v>#N/A</v>
      </c>
      <c r="W156" s="207" t="s">
        <v>159</v>
      </c>
    </row>
    <row r="157" spans="10:23" x14ac:dyDescent="0.25">
      <c r="J157"/>
      <c r="L157" s="196" t="e">
        <f>IF(VLOOKUP($B157,'Data summary'!$L$2:$W$523,L$14,FALSE)=0,NA(),VLOOKUP($B157,'Data summary'!$L$2:$W$523,L$14,FALSE))</f>
        <v>#N/A</v>
      </c>
      <c r="M157" s="197" t="e">
        <f>IF(VLOOKUP($B157,'Data summary'!$L$2:$W$523,M$14,FALSE)=0,NA(),VLOOKUP($B157,'Data summary'!$L$2:$W$523,M$14,FALSE))</f>
        <v>#N/A</v>
      </c>
      <c r="N157" s="197" t="e">
        <f>IF(VLOOKUP($B157,'Data summary'!$L$2:$W$523,N$14,FALSE)=0,NA(),VLOOKUP($B157,'Data summary'!$L$2:$W$523,N$14,FALSE))</f>
        <v>#N/A</v>
      </c>
      <c r="O157" s="197" t="e">
        <f>IF(VLOOKUP($B157,'Data summary'!$L$2:$W$523,O$14,FALSE)=0,NA(),VLOOKUP($B157,'Data summary'!$L$2:$W$523,O$14,FALSE))</f>
        <v>#N/A</v>
      </c>
      <c r="P157" s="197" t="e">
        <f>IF(VLOOKUP($B157,'Data summary'!$L$2:$W$523,P$14,FALSE)=0,NA(),VLOOKUP($B157,'Data summary'!$L$2:$W$523,P$14,FALSE))</f>
        <v>#N/A</v>
      </c>
      <c r="Q157" s="197" t="e">
        <f>IF(VLOOKUP($B157,'Data summary'!$L$2:$W$523,Q$14,FALSE)=0,NA(),VLOOKUP($B157,'Data summary'!$L$2:$W$523,Q$14,FALSE))</f>
        <v>#N/A</v>
      </c>
      <c r="R157" s="197" t="e">
        <f>IF(VLOOKUP($B157,'Data summary'!$L$2:$W$523,R$14,FALSE)=0,NA(),VLOOKUP($B157,'Data summary'!$L$2:$W$523,R$14,FALSE))</f>
        <v>#N/A</v>
      </c>
      <c r="S157" s="197" t="e">
        <f>IF(VLOOKUP($B157,'Data summary'!$L$2:$W$523,S$14,FALSE)=0,NA(),VLOOKUP($B157,'Data summary'!$L$2:$W$523,S$14,FALSE))</f>
        <v>#N/A</v>
      </c>
      <c r="T157" s="197" t="e">
        <f>IF(VLOOKUP($B157,'Data summary'!$L$2:$W$523,T$14,FALSE)=0,NA(),VLOOKUP($B157,'Data summary'!$L$2:$W$523,T$14,FALSE))</f>
        <v>#N/A</v>
      </c>
      <c r="U157" s="197" t="e">
        <f>IF(VLOOKUP($B157,'Data summary'!$L$2:$W$523,U$14,FALSE)=0,NA(),VLOOKUP($B157,'Data summary'!$L$2:$W$523,U$14,FALSE))</f>
        <v>#N/A</v>
      </c>
      <c r="V157" s="198" t="e">
        <f>IF(VLOOKUP($B157,'Data summary'!$L$2:$W$523,V$14,FALSE)=0,NA(),VLOOKUP($B157,'Data summary'!$L$2:$W$523,V$14,FALSE))</f>
        <v>#N/A</v>
      </c>
      <c r="W157" s="207" t="s">
        <v>159</v>
      </c>
    </row>
    <row r="158" spans="10:23" x14ac:dyDescent="0.25">
      <c r="J158"/>
      <c r="L158" s="196" t="e">
        <f>IF(VLOOKUP($B158,'Data summary'!$L$2:$W$523,L$14,FALSE)=0,NA(),VLOOKUP($B158,'Data summary'!$L$2:$W$523,L$14,FALSE))</f>
        <v>#N/A</v>
      </c>
      <c r="M158" s="197" t="e">
        <f>IF(VLOOKUP($B158,'Data summary'!$L$2:$W$523,M$14,FALSE)=0,NA(),VLOOKUP($B158,'Data summary'!$L$2:$W$523,M$14,FALSE))</f>
        <v>#N/A</v>
      </c>
      <c r="N158" s="197" t="e">
        <f>IF(VLOOKUP($B158,'Data summary'!$L$2:$W$523,N$14,FALSE)=0,NA(),VLOOKUP($B158,'Data summary'!$L$2:$W$523,N$14,FALSE))</f>
        <v>#N/A</v>
      </c>
      <c r="O158" s="197" t="e">
        <f>IF(VLOOKUP($B158,'Data summary'!$L$2:$W$523,O$14,FALSE)=0,NA(),VLOOKUP($B158,'Data summary'!$L$2:$W$523,O$14,FALSE))</f>
        <v>#N/A</v>
      </c>
      <c r="P158" s="197" t="e">
        <f>IF(VLOOKUP($B158,'Data summary'!$L$2:$W$523,P$14,FALSE)=0,NA(),VLOOKUP($B158,'Data summary'!$L$2:$W$523,P$14,FALSE))</f>
        <v>#N/A</v>
      </c>
      <c r="Q158" s="197" t="e">
        <f>IF(VLOOKUP($B158,'Data summary'!$L$2:$W$523,Q$14,FALSE)=0,NA(),VLOOKUP($B158,'Data summary'!$L$2:$W$523,Q$14,FALSE))</f>
        <v>#N/A</v>
      </c>
      <c r="R158" s="197" t="e">
        <f>IF(VLOOKUP($B158,'Data summary'!$L$2:$W$523,R$14,FALSE)=0,NA(),VLOOKUP($B158,'Data summary'!$L$2:$W$523,R$14,FALSE))</f>
        <v>#N/A</v>
      </c>
      <c r="S158" s="197" t="e">
        <f>IF(VLOOKUP($B158,'Data summary'!$L$2:$W$523,S$14,FALSE)=0,NA(),VLOOKUP($B158,'Data summary'!$L$2:$W$523,S$14,FALSE))</f>
        <v>#N/A</v>
      </c>
      <c r="T158" s="197" t="e">
        <f>IF(VLOOKUP($B158,'Data summary'!$L$2:$W$523,T$14,FALSE)=0,NA(),VLOOKUP($B158,'Data summary'!$L$2:$W$523,T$14,FALSE))</f>
        <v>#N/A</v>
      </c>
      <c r="U158" s="197" t="e">
        <f>IF(VLOOKUP($B158,'Data summary'!$L$2:$W$523,U$14,FALSE)=0,NA(),VLOOKUP($B158,'Data summary'!$L$2:$W$523,U$14,FALSE))</f>
        <v>#N/A</v>
      </c>
      <c r="V158" s="198" t="e">
        <f>IF(VLOOKUP($B158,'Data summary'!$L$2:$W$523,V$14,FALSE)=0,NA(),VLOOKUP($B158,'Data summary'!$L$2:$W$523,V$14,FALSE))</f>
        <v>#N/A</v>
      </c>
      <c r="W158" s="207" t="s">
        <v>159</v>
      </c>
    </row>
    <row r="159" spans="10:23" x14ac:dyDescent="0.25">
      <c r="J159"/>
      <c r="L159" s="196" t="e">
        <f>IF(VLOOKUP($B159,'Data summary'!$L$2:$W$523,L$14,FALSE)=0,NA(),VLOOKUP($B159,'Data summary'!$L$2:$W$523,L$14,FALSE))</f>
        <v>#N/A</v>
      </c>
      <c r="M159" s="197" t="e">
        <f>IF(VLOOKUP($B159,'Data summary'!$L$2:$W$523,M$14,FALSE)=0,NA(),VLOOKUP($B159,'Data summary'!$L$2:$W$523,M$14,FALSE))</f>
        <v>#N/A</v>
      </c>
      <c r="N159" s="197" t="e">
        <f>IF(VLOOKUP($B159,'Data summary'!$L$2:$W$523,N$14,FALSE)=0,NA(),VLOOKUP($B159,'Data summary'!$L$2:$W$523,N$14,FALSE))</f>
        <v>#N/A</v>
      </c>
      <c r="O159" s="197" t="e">
        <f>IF(VLOOKUP($B159,'Data summary'!$L$2:$W$523,O$14,FALSE)=0,NA(),VLOOKUP($B159,'Data summary'!$L$2:$W$523,O$14,FALSE))</f>
        <v>#N/A</v>
      </c>
      <c r="P159" s="197" t="e">
        <f>IF(VLOOKUP($B159,'Data summary'!$L$2:$W$523,P$14,FALSE)=0,NA(),VLOOKUP($B159,'Data summary'!$L$2:$W$523,P$14,FALSE))</f>
        <v>#N/A</v>
      </c>
      <c r="Q159" s="197" t="e">
        <f>IF(VLOOKUP($B159,'Data summary'!$L$2:$W$523,Q$14,FALSE)=0,NA(),VLOOKUP($B159,'Data summary'!$L$2:$W$523,Q$14,FALSE))</f>
        <v>#N/A</v>
      </c>
      <c r="R159" s="197" t="e">
        <f>IF(VLOOKUP($B159,'Data summary'!$L$2:$W$523,R$14,FALSE)=0,NA(),VLOOKUP($B159,'Data summary'!$L$2:$W$523,R$14,FALSE))</f>
        <v>#N/A</v>
      </c>
      <c r="S159" s="197" t="e">
        <f>IF(VLOOKUP($B159,'Data summary'!$L$2:$W$523,S$14,FALSE)=0,NA(),VLOOKUP($B159,'Data summary'!$L$2:$W$523,S$14,FALSE))</f>
        <v>#N/A</v>
      </c>
      <c r="T159" s="197" t="e">
        <f>IF(VLOOKUP($B159,'Data summary'!$L$2:$W$523,T$14,FALSE)=0,NA(),VLOOKUP($B159,'Data summary'!$L$2:$W$523,T$14,FALSE))</f>
        <v>#N/A</v>
      </c>
      <c r="U159" s="197" t="e">
        <f>IF(VLOOKUP($B159,'Data summary'!$L$2:$W$523,U$14,FALSE)=0,NA(),VLOOKUP($B159,'Data summary'!$L$2:$W$523,U$14,FALSE))</f>
        <v>#N/A</v>
      </c>
      <c r="V159" s="198" t="e">
        <f>IF(VLOOKUP($B159,'Data summary'!$L$2:$W$523,V$14,FALSE)=0,NA(),VLOOKUP($B159,'Data summary'!$L$2:$W$523,V$14,FALSE))</f>
        <v>#N/A</v>
      </c>
      <c r="W159" s="207" t="s">
        <v>159</v>
      </c>
    </row>
    <row r="160" spans="10:23" x14ac:dyDescent="0.25">
      <c r="J160"/>
      <c r="L160" s="196" t="e">
        <f>IF(VLOOKUP($B160,'Data summary'!$L$2:$W$523,L$14,FALSE)=0,NA(),VLOOKUP($B160,'Data summary'!$L$2:$W$523,L$14,FALSE))</f>
        <v>#N/A</v>
      </c>
      <c r="M160" s="197" t="e">
        <f>IF(VLOOKUP($B160,'Data summary'!$L$2:$W$523,M$14,FALSE)=0,NA(),VLOOKUP($B160,'Data summary'!$L$2:$W$523,M$14,FALSE))</f>
        <v>#N/A</v>
      </c>
      <c r="N160" s="197" t="e">
        <f>IF(VLOOKUP($B160,'Data summary'!$L$2:$W$523,N$14,FALSE)=0,NA(),VLOOKUP($B160,'Data summary'!$L$2:$W$523,N$14,FALSE))</f>
        <v>#N/A</v>
      </c>
      <c r="O160" s="197" t="e">
        <f>IF(VLOOKUP($B160,'Data summary'!$L$2:$W$523,O$14,FALSE)=0,NA(),VLOOKUP($B160,'Data summary'!$L$2:$W$523,O$14,FALSE))</f>
        <v>#N/A</v>
      </c>
      <c r="P160" s="197" t="e">
        <f>IF(VLOOKUP($B160,'Data summary'!$L$2:$W$523,P$14,FALSE)=0,NA(),VLOOKUP($B160,'Data summary'!$L$2:$W$523,P$14,FALSE))</f>
        <v>#N/A</v>
      </c>
      <c r="Q160" s="197" t="e">
        <f>IF(VLOOKUP($B160,'Data summary'!$L$2:$W$523,Q$14,FALSE)=0,NA(),VLOOKUP($B160,'Data summary'!$L$2:$W$523,Q$14,FALSE))</f>
        <v>#N/A</v>
      </c>
      <c r="R160" s="197" t="e">
        <f>IF(VLOOKUP($B160,'Data summary'!$L$2:$W$523,R$14,FALSE)=0,NA(),VLOOKUP($B160,'Data summary'!$L$2:$W$523,R$14,FALSE))</f>
        <v>#N/A</v>
      </c>
      <c r="S160" s="197" t="e">
        <f>IF(VLOOKUP($B160,'Data summary'!$L$2:$W$523,S$14,FALSE)=0,NA(),VLOOKUP($B160,'Data summary'!$L$2:$W$523,S$14,FALSE))</f>
        <v>#N/A</v>
      </c>
      <c r="T160" s="197" t="e">
        <f>IF(VLOOKUP($B160,'Data summary'!$L$2:$W$523,T$14,FALSE)=0,NA(),VLOOKUP($B160,'Data summary'!$L$2:$W$523,T$14,FALSE))</f>
        <v>#N/A</v>
      </c>
      <c r="U160" s="197" t="e">
        <f>IF(VLOOKUP($B160,'Data summary'!$L$2:$W$523,U$14,FALSE)=0,NA(),VLOOKUP($B160,'Data summary'!$L$2:$W$523,U$14,FALSE))</f>
        <v>#N/A</v>
      </c>
      <c r="V160" s="198" t="e">
        <f>IF(VLOOKUP($B160,'Data summary'!$L$2:$W$523,V$14,FALSE)=0,NA(),VLOOKUP($B160,'Data summary'!$L$2:$W$523,V$14,FALSE))</f>
        <v>#N/A</v>
      </c>
      <c r="W160" s="207" t="s">
        <v>159</v>
      </c>
    </row>
    <row r="161" spans="10:23" x14ac:dyDescent="0.25">
      <c r="J161"/>
      <c r="L161" s="196" t="e">
        <f>IF(VLOOKUP($B161,'Data summary'!$L$2:$W$523,L$14,FALSE)=0,NA(),VLOOKUP($B161,'Data summary'!$L$2:$W$523,L$14,FALSE))</f>
        <v>#N/A</v>
      </c>
      <c r="M161" s="197" t="e">
        <f>IF(VLOOKUP($B161,'Data summary'!$L$2:$W$523,M$14,FALSE)=0,NA(),VLOOKUP($B161,'Data summary'!$L$2:$W$523,M$14,FALSE))</f>
        <v>#N/A</v>
      </c>
      <c r="N161" s="197" t="e">
        <f>IF(VLOOKUP($B161,'Data summary'!$L$2:$W$523,N$14,FALSE)=0,NA(),VLOOKUP($B161,'Data summary'!$L$2:$W$523,N$14,FALSE))</f>
        <v>#N/A</v>
      </c>
      <c r="O161" s="197" t="e">
        <f>IF(VLOOKUP($B161,'Data summary'!$L$2:$W$523,O$14,FALSE)=0,NA(),VLOOKUP($B161,'Data summary'!$L$2:$W$523,O$14,FALSE))</f>
        <v>#N/A</v>
      </c>
      <c r="P161" s="197" t="e">
        <f>IF(VLOOKUP($B161,'Data summary'!$L$2:$W$523,P$14,FALSE)=0,NA(),VLOOKUP($B161,'Data summary'!$L$2:$W$523,P$14,FALSE))</f>
        <v>#N/A</v>
      </c>
      <c r="Q161" s="197" t="e">
        <f>IF(VLOOKUP($B161,'Data summary'!$L$2:$W$523,Q$14,FALSE)=0,NA(),VLOOKUP($B161,'Data summary'!$L$2:$W$523,Q$14,FALSE))</f>
        <v>#N/A</v>
      </c>
      <c r="R161" s="197" t="e">
        <f>IF(VLOOKUP($B161,'Data summary'!$L$2:$W$523,R$14,FALSE)=0,NA(),VLOOKUP($B161,'Data summary'!$L$2:$W$523,R$14,FALSE))</f>
        <v>#N/A</v>
      </c>
      <c r="S161" s="197" t="e">
        <f>IF(VLOOKUP($B161,'Data summary'!$L$2:$W$523,S$14,FALSE)=0,NA(),VLOOKUP($B161,'Data summary'!$L$2:$W$523,S$14,FALSE))</f>
        <v>#N/A</v>
      </c>
      <c r="T161" s="197" t="e">
        <f>IF(VLOOKUP($B161,'Data summary'!$L$2:$W$523,T$14,FALSE)=0,NA(),VLOOKUP($B161,'Data summary'!$L$2:$W$523,T$14,FALSE))</f>
        <v>#N/A</v>
      </c>
      <c r="U161" s="197" t="e">
        <f>IF(VLOOKUP($B161,'Data summary'!$L$2:$W$523,U$14,FALSE)=0,NA(),VLOOKUP($B161,'Data summary'!$L$2:$W$523,U$14,FALSE))</f>
        <v>#N/A</v>
      </c>
      <c r="V161" s="198" t="e">
        <f>IF(VLOOKUP($B161,'Data summary'!$L$2:$W$523,V$14,FALSE)=0,NA(),VLOOKUP($B161,'Data summary'!$L$2:$W$523,V$14,FALSE))</f>
        <v>#N/A</v>
      </c>
      <c r="W161" s="207" t="s">
        <v>159</v>
      </c>
    </row>
    <row r="162" spans="10:23" x14ac:dyDescent="0.25">
      <c r="J162"/>
      <c r="L162" s="196" t="e">
        <f>IF(VLOOKUP($B162,'Data summary'!$L$2:$W$523,L$14,FALSE)=0,NA(),VLOOKUP($B162,'Data summary'!$L$2:$W$523,L$14,FALSE))</f>
        <v>#N/A</v>
      </c>
      <c r="M162" s="197" t="e">
        <f>IF(VLOOKUP($B162,'Data summary'!$L$2:$W$523,M$14,FALSE)=0,NA(),VLOOKUP($B162,'Data summary'!$L$2:$W$523,M$14,FALSE))</f>
        <v>#N/A</v>
      </c>
      <c r="N162" s="197" t="e">
        <f>IF(VLOOKUP($B162,'Data summary'!$L$2:$W$523,N$14,FALSE)=0,NA(),VLOOKUP($B162,'Data summary'!$L$2:$W$523,N$14,FALSE))</f>
        <v>#N/A</v>
      </c>
      <c r="O162" s="197" t="e">
        <f>IF(VLOOKUP($B162,'Data summary'!$L$2:$W$523,O$14,FALSE)=0,NA(),VLOOKUP($B162,'Data summary'!$L$2:$W$523,O$14,FALSE))</f>
        <v>#N/A</v>
      </c>
      <c r="P162" s="197" t="e">
        <f>IF(VLOOKUP($B162,'Data summary'!$L$2:$W$523,P$14,FALSE)=0,NA(),VLOOKUP($B162,'Data summary'!$L$2:$W$523,P$14,FALSE))</f>
        <v>#N/A</v>
      </c>
      <c r="Q162" s="197" t="e">
        <f>IF(VLOOKUP($B162,'Data summary'!$L$2:$W$523,Q$14,FALSE)=0,NA(),VLOOKUP($B162,'Data summary'!$L$2:$W$523,Q$14,FALSE))</f>
        <v>#N/A</v>
      </c>
      <c r="R162" s="197" t="e">
        <f>IF(VLOOKUP($B162,'Data summary'!$L$2:$W$523,R$14,FALSE)=0,NA(),VLOOKUP($B162,'Data summary'!$L$2:$W$523,R$14,FALSE))</f>
        <v>#N/A</v>
      </c>
      <c r="S162" s="197" t="e">
        <f>IF(VLOOKUP($B162,'Data summary'!$L$2:$W$523,S$14,FALSE)=0,NA(),VLOOKUP($B162,'Data summary'!$L$2:$W$523,S$14,FALSE))</f>
        <v>#N/A</v>
      </c>
      <c r="T162" s="197" t="e">
        <f>IF(VLOOKUP($B162,'Data summary'!$L$2:$W$523,T$14,FALSE)=0,NA(),VLOOKUP($B162,'Data summary'!$L$2:$W$523,T$14,FALSE))</f>
        <v>#N/A</v>
      </c>
      <c r="U162" s="197" t="e">
        <f>IF(VLOOKUP($B162,'Data summary'!$L$2:$W$523,U$14,FALSE)=0,NA(),VLOOKUP($B162,'Data summary'!$L$2:$W$523,U$14,FALSE))</f>
        <v>#N/A</v>
      </c>
      <c r="V162" s="198" t="e">
        <f>IF(VLOOKUP($B162,'Data summary'!$L$2:$W$523,V$14,FALSE)=0,NA(),VLOOKUP($B162,'Data summary'!$L$2:$W$523,V$14,FALSE))</f>
        <v>#N/A</v>
      </c>
      <c r="W162" s="207" t="s">
        <v>159</v>
      </c>
    </row>
    <row r="163" spans="10:23" x14ac:dyDescent="0.25">
      <c r="J163"/>
      <c r="L163" s="196" t="e">
        <f>IF(VLOOKUP($B163,'Data summary'!$L$2:$W$523,L$14,FALSE)=0,NA(),VLOOKUP($B163,'Data summary'!$L$2:$W$523,L$14,FALSE))</f>
        <v>#N/A</v>
      </c>
      <c r="M163" s="197" t="e">
        <f>IF(VLOOKUP($B163,'Data summary'!$L$2:$W$523,M$14,FALSE)=0,NA(),VLOOKUP($B163,'Data summary'!$L$2:$W$523,M$14,FALSE))</f>
        <v>#N/A</v>
      </c>
      <c r="N163" s="197" t="e">
        <f>IF(VLOOKUP($B163,'Data summary'!$L$2:$W$523,N$14,FALSE)=0,NA(),VLOOKUP($B163,'Data summary'!$L$2:$W$523,N$14,FALSE))</f>
        <v>#N/A</v>
      </c>
      <c r="O163" s="197" t="e">
        <f>IF(VLOOKUP($B163,'Data summary'!$L$2:$W$523,O$14,FALSE)=0,NA(),VLOOKUP($B163,'Data summary'!$L$2:$W$523,O$14,FALSE))</f>
        <v>#N/A</v>
      </c>
      <c r="P163" s="197" t="e">
        <f>IF(VLOOKUP($B163,'Data summary'!$L$2:$W$523,P$14,FALSE)=0,NA(),VLOOKUP($B163,'Data summary'!$L$2:$W$523,P$14,FALSE))</f>
        <v>#N/A</v>
      </c>
      <c r="Q163" s="197" t="e">
        <f>IF(VLOOKUP($B163,'Data summary'!$L$2:$W$523,Q$14,FALSE)=0,NA(),VLOOKUP($B163,'Data summary'!$L$2:$W$523,Q$14,FALSE))</f>
        <v>#N/A</v>
      </c>
      <c r="R163" s="197" t="e">
        <f>IF(VLOOKUP($B163,'Data summary'!$L$2:$W$523,R$14,FALSE)=0,NA(),VLOOKUP($B163,'Data summary'!$L$2:$W$523,R$14,FALSE))</f>
        <v>#N/A</v>
      </c>
      <c r="S163" s="197" t="e">
        <f>IF(VLOOKUP($B163,'Data summary'!$L$2:$W$523,S$14,FALSE)=0,NA(),VLOOKUP($B163,'Data summary'!$L$2:$W$523,S$14,FALSE))</f>
        <v>#N/A</v>
      </c>
      <c r="T163" s="197" t="e">
        <f>IF(VLOOKUP($B163,'Data summary'!$L$2:$W$523,T$14,FALSE)=0,NA(),VLOOKUP($B163,'Data summary'!$L$2:$W$523,T$14,FALSE))</f>
        <v>#N/A</v>
      </c>
      <c r="U163" s="197" t="e">
        <f>IF(VLOOKUP($B163,'Data summary'!$L$2:$W$523,U$14,FALSE)=0,NA(),VLOOKUP($B163,'Data summary'!$L$2:$W$523,U$14,FALSE))</f>
        <v>#N/A</v>
      </c>
      <c r="V163" s="198" t="e">
        <f>IF(VLOOKUP($B163,'Data summary'!$L$2:$W$523,V$14,FALSE)=0,NA(),VLOOKUP($B163,'Data summary'!$L$2:$W$523,V$14,FALSE))</f>
        <v>#N/A</v>
      </c>
      <c r="W163" s="207" t="s">
        <v>159</v>
      </c>
    </row>
    <row r="164" spans="10:23" x14ac:dyDescent="0.25">
      <c r="J164"/>
      <c r="L164" s="196" t="e">
        <f>IF(VLOOKUP($B164,'Data summary'!$L$2:$W$523,L$14,FALSE)=0,NA(),VLOOKUP($B164,'Data summary'!$L$2:$W$523,L$14,FALSE))</f>
        <v>#N/A</v>
      </c>
      <c r="M164" s="197" t="e">
        <f>IF(VLOOKUP($B164,'Data summary'!$L$2:$W$523,M$14,FALSE)=0,NA(),VLOOKUP($B164,'Data summary'!$L$2:$W$523,M$14,FALSE))</f>
        <v>#N/A</v>
      </c>
      <c r="N164" s="197" t="e">
        <f>IF(VLOOKUP($B164,'Data summary'!$L$2:$W$523,N$14,FALSE)=0,NA(),VLOOKUP($B164,'Data summary'!$L$2:$W$523,N$14,FALSE))</f>
        <v>#N/A</v>
      </c>
      <c r="O164" s="197" t="e">
        <f>IF(VLOOKUP($B164,'Data summary'!$L$2:$W$523,O$14,FALSE)=0,NA(),VLOOKUP($B164,'Data summary'!$L$2:$W$523,O$14,FALSE))</f>
        <v>#N/A</v>
      </c>
      <c r="P164" s="197" t="e">
        <f>IF(VLOOKUP($B164,'Data summary'!$L$2:$W$523,P$14,FALSE)=0,NA(),VLOOKUP($B164,'Data summary'!$L$2:$W$523,P$14,FALSE))</f>
        <v>#N/A</v>
      </c>
      <c r="Q164" s="197" t="e">
        <f>IF(VLOOKUP($B164,'Data summary'!$L$2:$W$523,Q$14,FALSE)=0,NA(),VLOOKUP($B164,'Data summary'!$L$2:$W$523,Q$14,FALSE))</f>
        <v>#N/A</v>
      </c>
      <c r="R164" s="197" t="e">
        <f>IF(VLOOKUP($B164,'Data summary'!$L$2:$W$523,R$14,FALSE)=0,NA(),VLOOKUP($B164,'Data summary'!$L$2:$W$523,R$14,FALSE))</f>
        <v>#N/A</v>
      </c>
      <c r="S164" s="197" t="e">
        <f>IF(VLOOKUP($B164,'Data summary'!$L$2:$W$523,S$14,FALSE)=0,NA(),VLOOKUP($B164,'Data summary'!$L$2:$W$523,S$14,FALSE))</f>
        <v>#N/A</v>
      </c>
      <c r="T164" s="197" t="e">
        <f>IF(VLOOKUP($B164,'Data summary'!$L$2:$W$523,T$14,FALSE)=0,NA(),VLOOKUP($B164,'Data summary'!$L$2:$W$523,T$14,FALSE))</f>
        <v>#N/A</v>
      </c>
      <c r="U164" s="197" t="e">
        <f>IF(VLOOKUP($B164,'Data summary'!$L$2:$W$523,U$14,FALSE)=0,NA(),VLOOKUP($B164,'Data summary'!$L$2:$W$523,U$14,FALSE))</f>
        <v>#N/A</v>
      </c>
      <c r="V164" s="198" t="e">
        <f>IF(VLOOKUP($B164,'Data summary'!$L$2:$W$523,V$14,FALSE)=0,NA(),VLOOKUP($B164,'Data summary'!$L$2:$W$523,V$14,FALSE))</f>
        <v>#N/A</v>
      </c>
      <c r="W164" s="207" t="s">
        <v>159</v>
      </c>
    </row>
    <row r="165" spans="10:23" x14ac:dyDescent="0.25">
      <c r="J165"/>
      <c r="L165" s="196" t="e">
        <f>IF(VLOOKUP($B165,'Data summary'!$L$2:$W$523,L$14,FALSE)=0,NA(),VLOOKUP($B165,'Data summary'!$L$2:$W$523,L$14,FALSE))</f>
        <v>#N/A</v>
      </c>
      <c r="M165" s="197" t="e">
        <f>IF(VLOOKUP($B165,'Data summary'!$L$2:$W$523,M$14,FALSE)=0,NA(),VLOOKUP($B165,'Data summary'!$L$2:$W$523,M$14,FALSE))</f>
        <v>#N/A</v>
      </c>
      <c r="N165" s="197" t="e">
        <f>IF(VLOOKUP($B165,'Data summary'!$L$2:$W$523,N$14,FALSE)=0,NA(),VLOOKUP($B165,'Data summary'!$L$2:$W$523,N$14,FALSE))</f>
        <v>#N/A</v>
      </c>
      <c r="O165" s="197" t="e">
        <f>IF(VLOOKUP($B165,'Data summary'!$L$2:$W$523,O$14,FALSE)=0,NA(),VLOOKUP($B165,'Data summary'!$L$2:$W$523,O$14,FALSE))</f>
        <v>#N/A</v>
      </c>
      <c r="P165" s="197" t="e">
        <f>IF(VLOOKUP($B165,'Data summary'!$L$2:$W$523,P$14,FALSE)=0,NA(),VLOOKUP($B165,'Data summary'!$L$2:$W$523,P$14,FALSE))</f>
        <v>#N/A</v>
      </c>
      <c r="Q165" s="197" t="e">
        <f>IF(VLOOKUP($B165,'Data summary'!$L$2:$W$523,Q$14,FALSE)=0,NA(),VLOOKUP($B165,'Data summary'!$L$2:$W$523,Q$14,FALSE))</f>
        <v>#N/A</v>
      </c>
      <c r="R165" s="197" t="e">
        <f>IF(VLOOKUP($B165,'Data summary'!$L$2:$W$523,R$14,FALSE)=0,NA(),VLOOKUP($B165,'Data summary'!$L$2:$W$523,R$14,FALSE))</f>
        <v>#N/A</v>
      </c>
      <c r="S165" s="197" t="e">
        <f>IF(VLOOKUP($B165,'Data summary'!$L$2:$W$523,S$14,FALSE)=0,NA(),VLOOKUP($B165,'Data summary'!$L$2:$W$523,S$14,FALSE))</f>
        <v>#N/A</v>
      </c>
      <c r="T165" s="197" t="e">
        <f>IF(VLOOKUP($B165,'Data summary'!$L$2:$W$523,T$14,FALSE)=0,NA(),VLOOKUP($B165,'Data summary'!$L$2:$W$523,T$14,FALSE))</f>
        <v>#N/A</v>
      </c>
      <c r="U165" s="197" t="e">
        <f>IF(VLOOKUP($B165,'Data summary'!$L$2:$W$523,U$14,FALSE)=0,NA(),VLOOKUP($B165,'Data summary'!$L$2:$W$523,U$14,FALSE))</f>
        <v>#N/A</v>
      </c>
      <c r="V165" s="198" t="e">
        <f>IF(VLOOKUP($B165,'Data summary'!$L$2:$W$523,V$14,FALSE)=0,NA(),VLOOKUP($B165,'Data summary'!$L$2:$W$523,V$14,FALSE))</f>
        <v>#N/A</v>
      </c>
      <c r="W165" s="207" t="s">
        <v>159</v>
      </c>
    </row>
    <row r="166" spans="10:23" x14ac:dyDescent="0.25">
      <c r="J166"/>
      <c r="L166" s="196" t="e">
        <f>IF(VLOOKUP($B166,'Data summary'!$L$2:$W$523,L$14,FALSE)=0,NA(),VLOOKUP($B166,'Data summary'!$L$2:$W$523,L$14,FALSE))</f>
        <v>#N/A</v>
      </c>
      <c r="M166" s="197" t="e">
        <f>IF(VLOOKUP($B166,'Data summary'!$L$2:$W$523,M$14,FALSE)=0,NA(),VLOOKUP($B166,'Data summary'!$L$2:$W$523,M$14,FALSE))</f>
        <v>#N/A</v>
      </c>
      <c r="N166" s="197" t="e">
        <f>IF(VLOOKUP($B166,'Data summary'!$L$2:$W$523,N$14,FALSE)=0,NA(),VLOOKUP($B166,'Data summary'!$L$2:$W$523,N$14,FALSE))</f>
        <v>#N/A</v>
      </c>
      <c r="O166" s="197" t="e">
        <f>IF(VLOOKUP($B166,'Data summary'!$L$2:$W$523,O$14,FALSE)=0,NA(),VLOOKUP($B166,'Data summary'!$L$2:$W$523,O$14,FALSE))</f>
        <v>#N/A</v>
      </c>
      <c r="P166" s="197" t="e">
        <f>IF(VLOOKUP($B166,'Data summary'!$L$2:$W$523,P$14,FALSE)=0,NA(),VLOOKUP($B166,'Data summary'!$L$2:$W$523,P$14,FALSE))</f>
        <v>#N/A</v>
      </c>
      <c r="Q166" s="197" t="e">
        <f>IF(VLOOKUP($B166,'Data summary'!$L$2:$W$523,Q$14,FALSE)=0,NA(),VLOOKUP($B166,'Data summary'!$L$2:$W$523,Q$14,FALSE))</f>
        <v>#N/A</v>
      </c>
      <c r="R166" s="197" t="e">
        <f>IF(VLOOKUP($B166,'Data summary'!$L$2:$W$523,R$14,FALSE)=0,NA(),VLOOKUP($B166,'Data summary'!$L$2:$W$523,R$14,FALSE))</f>
        <v>#N/A</v>
      </c>
      <c r="S166" s="197" t="e">
        <f>IF(VLOOKUP($B166,'Data summary'!$L$2:$W$523,S$14,FALSE)=0,NA(),VLOOKUP($B166,'Data summary'!$L$2:$W$523,S$14,FALSE))</f>
        <v>#N/A</v>
      </c>
      <c r="T166" s="197" t="e">
        <f>IF(VLOOKUP($B166,'Data summary'!$L$2:$W$523,T$14,FALSE)=0,NA(),VLOOKUP($B166,'Data summary'!$L$2:$W$523,T$14,FALSE))</f>
        <v>#N/A</v>
      </c>
      <c r="U166" s="197" t="e">
        <f>IF(VLOOKUP($B166,'Data summary'!$L$2:$W$523,U$14,FALSE)=0,NA(),VLOOKUP($B166,'Data summary'!$L$2:$W$523,U$14,FALSE))</f>
        <v>#N/A</v>
      </c>
      <c r="V166" s="198" t="e">
        <f>IF(VLOOKUP($B166,'Data summary'!$L$2:$W$523,V$14,FALSE)=0,NA(),VLOOKUP($B166,'Data summary'!$L$2:$W$523,V$14,FALSE))</f>
        <v>#N/A</v>
      </c>
      <c r="W166" s="207" t="s">
        <v>159</v>
      </c>
    </row>
    <row r="167" spans="10:23" x14ac:dyDescent="0.25">
      <c r="J167"/>
      <c r="L167" s="196" t="e">
        <f>IF(VLOOKUP($B167,'Data summary'!$L$2:$W$523,L$14,FALSE)=0,NA(),VLOOKUP($B167,'Data summary'!$L$2:$W$523,L$14,FALSE))</f>
        <v>#N/A</v>
      </c>
      <c r="M167" s="197" t="e">
        <f>IF(VLOOKUP($B167,'Data summary'!$L$2:$W$523,M$14,FALSE)=0,NA(),VLOOKUP($B167,'Data summary'!$L$2:$W$523,M$14,FALSE))</f>
        <v>#N/A</v>
      </c>
      <c r="N167" s="197" t="e">
        <f>IF(VLOOKUP($B167,'Data summary'!$L$2:$W$523,N$14,FALSE)=0,NA(),VLOOKUP($B167,'Data summary'!$L$2:$W$523,N$14,FALSE))</f>
        <v>#N/A</v>
      </c>
      <c r="O167" s="197" t="e">
        <f>IF(VLOOKUP($B167,'Data summary'!$L$2:$W$523,O$14,FALSE)=0,NA(),VLOOKUP($B167,'Data summary'!$L$2:$W$523,O$14,FALSE))</f>
        <v>#N/A</v>
      </c>
      <c r="P167" s="197" t="e">
        <f>IF(VLOOKUP($B167,'Data summary'!$L$2:$W$523,P$14,FALSE)=0,NA(),VLOOKUP($B167,'Data summary'!$L$2:$W$523,P$14,FALSE))</f>
        <v>#N/A</v>
      </c>
      <c r="Q167" s="197" t="e">
        <f>IF(VLOOKUP($B167,'Data summary'!$L$2:$W$523,Q$14,FALSE)=0,NA(),VLOOKUP($B167,'Data summary'!$L$2:$W$523,Q$14,FALSE))</f>
        <v>#N/A</v>
      </c>
      <c r="R167" s="197" t="e">
        <f>IF(VLOOKUP($B167,'Data summary'!$L$2:$W$523,R$14,FALSE)=0,NA(),VLOOKUP($B167,'Data summary'!$L$2:$W$523,R$14,FALSE))</f>
        <v>#N/A</v>
      </c>
      <c r="S167" s="197" t="e">
        <f>IF(VLOOKUP($B167,'Data summary'!$L$2:$W$523,S$14,FALSE)=0,NA(),VLOOKUP($B167,'Data summary'!$L$2:$W$523,S$14,FALSE))</f>
        <v>#N/A</v>
      </c>
      <c r="T167" s="197" t="e">
        <f>IF(VLOOKUP($B167,'Data summary'!$L$2:$W$523,T$14,FALSE)=0,NA(),VLOOKUP($B167,'Data summary'!$L$2:$W$523,T$14,FALSE))</f>
        <v>#N/A</v>
      </c>
      <c r="U167" s="197" t="e">
        <f>IF(VLOOKUP($B167,'Data summary'!$L$2:$W$523,U$14,FALSE)=0,NA(),VLOOKUP($B167,'Data summary'!$L$2:$W$523,U$14,FALSE))</f>
        <v>#N/A</v>
      </c>
      <c r="V167" s="198" t="e">
        <f>IF(VLOOKUP($B167,'Data summary'!$L$2:$W$523,V$14,FALSE)=0,NA(),VLOOKUP($B167,'Data summary'!$L$2:$W$523,V$14,FALSE))</f>
        <v>#N/A</v>
      </c>
      <c r="W167" s="207" t="s">
        <v>159</v>
      </c>
    </row>
    <row r="168" spans="10:23" x14ac:dyDescent="0.25">
      <c r="J168"/>
      <c r="L168" s="196" t="e">
        <f>IF(VLOOKUP($B168,'Data summary'!$L$2:$W$523,L$14,FALSE)=0,NA(),VLOOKUP($B168,'Data summary'!$L$2:$W$523,L$14,FALSE))</f>
        <v>#N/A</v>
      </c>
      <c r="M168" s="197" t="e">
        <f>IF(VLOOKUP($B168,'Data summary'!$L$2:$W$523,M$14,FALSE)=0,NA(),VLOOKUP($B168,'Data summary'!$L$2:$W$523,M$14,FALSE))</f>
        <v>#N/A</v>
      </c>
      <c r="N168" s="197" t="e">
        <f>IF(VLOOKUP($B168,'Data summary'!$L$2:$W$523,N$14,FALSE)=0,NA(),VLOOKUP($B168,'Data summary'!$L$2:$W$523,N$14,FALSE))</f>
        <v>#N/A</v>
      </c>
      <c r="O168" s="197" t="e">
        <f>IF(VLOOKUP($B168,'Data summary'!$L$2:$W$523,O$14,FALSE)=0,NA(),VLOOKUP($B168,'Data summary'!$L$2:$W$523,O$14,FALSE))</f>
        <v>#N/A</v>
      </c>
      <c r="P168" s="197" t="e">
        <f>IF(VLOOKUP($B168,'Data summary'!$L$2:$W$523,P$14,FALSE)=0,NA(),VLOOKUP($B168,'Data summary'!$L$2:$W$523,P$14,FALSE))</f>
        <v>#N/A</v>
      </c>
      <c r="Q168" s="197" t="e">
        <f>IF(VLOOKUP($B168,'Data summary'!$L$2:$W$523,Q$14,FALSE)=0,NA(),VLOOKUP($B168,'Data summary'!$L$2:$W$523,Q$14,FALSE))</f>
        <v>#N/A</v>
      </c>
      <c r="R168" s="197" t="e">
        <f>IF(VLOOKUP($B168,'Data summary'!$L$2:$W$523,R$14,FALSE)=0,NA(),VLOOKUP($B168,'Data summary'!$L$2:$W$523,R$14,FALSE))</f>
        <v>#N/A</v>
      </c>
      <c r="S168" s="197" t="e">
        <f>IF(VLOOKUP($B168,'Data summary'!$L$2:$W$523,S$14,FALSE)=0,NA(),VLOOKUP($B168,'Data summary'!$L$2:$W$523,S$14,FALSE))</f>
        <v>#N/A</v>
      </c>
      <c r="T168" s="197" t="e">
        <f>IF(VLOOKUP($B168,'Data summary'!$L$2:$W$523,T$14,FALSE)=0,NA(),VLOOKUP($B168,'Data summary'!$L$2:$W$523,T$14,FALSE))</f>
        <v>#N/A</v>
      </c>
      <c r="U168" s="197" t="e">
        <f>IF(VLOOKUP($B168,'Data summary'!$L$2:$W$523,U$14,FALSE)=0,NA(),VLOOKUP($B168,'Data summary'!$L$2:$W$523,U$14,FALSE))</f>
        <v>#N/A</v>
      </c>
      <c r="V168" s="198" t="e">
        <f>IF(VLOOKUP($B168,'Data summary'!$L$2:$W$523,V$14,FALSE)=0,NA(),VLOOKUP($B168,'Data summary'!$L$2:$W$523,V$14,FALSE))</f>
        <v>#N/A</v>
      </c>
      <c r="W168" s="207" t="s">
        <v>159</v>
      </c>
    </row>
    <row r="169" spans="10:23" x14ac:dyDescent="0.25">
      <c r="J169"/>
      <c r="L169" s="196" t="e">
        <f>IF(VLOOKUP($B169,'Data summary'!$L$2:$W$523,L$14,FALSE)=0,NA(),VLOOKUP($B169,'Data summary'!$L$2:$W$523,L$14,FALSE))</f>
        <v>#N/A</v>
      </c>
      <c r="M169" s="197" t="e">
        <f>IF(VLOOKUP($B169,'Data summary'!$L$2:$W$523,M$14,FALSE)=0,NA(),VLOOKUP($B169,'Data summary'!$L$2:$W$523,M$14,FALSE))</f>
        <v>#N/A</v>
      </c>
      <c r="N169" s="197" t="e">
        <f>IF(VLOOKUP($B169,'Data summary'!$L$2:$W$523,N$14,FALSE)=0,NA(),VLOOKUP($B169,'Data summary'!$L$2:$W$523,N$14,FALSE))</f>
        <v>#N/A</v>
      </c>
      <c r="O169" s="197" t="e">
        <f>IF(VLOOKUP($B169,'Data summary'!$L$2:$W$523,O$14,FALSE)=0,NA(),VLOOKUP($B169,'Data summary'!$L$2:$W$523,O$14,FALSE))</f>
        <v>#N/A</v>
      </c>
      <c r="P169" s="197" t="e">
        <f>IF(VLOOKUP($B169,'Data summary'!$L$2:$W$523,P$14,FALSE)=0,NA(),VLOOKUP($B169,'Data summary'!$L$2:$W$523,P$14,FALSE))</f>
        <v>#N/A</v>
      </c>
      <c r="Q169" s="197" t="e">
        <f>IF(VLOOKUP($B169,'Data summary'!$L$2:$W$523,Q$14,FALSE)=0,NA(),VLOOKUP($B169,'Data summary'!$L$2:$W$523,Q$14,FALSE))</f>
        <v>#N/A</v>
      </c>
      <c r="R169" s="197" t="e">
        <f>IF(VLOOKUP($B169,'Data summary'!$L$2:$W$523,R$14,FALSE)=0,NA(),VLOOKUP($B169,'Data summary'!$L$2:$W$523,R$14,FALSE))</f>
        <v>#N/A</v>
      </c>
      <c r="S169" s="197" t="e">
        <f>IF(VLOOKUP($B169,'Data summary'!$L$2:$W$523,S$14,FALSE)=0,NA(),VLOOKUP($B169,'Data summary'!$L$2:$W$523,S$14,FALSE))</f>
        <v>#N/A</v>
      </c>
      <c r="T169" s="197" t="e">
        <f>IF(VLOOKUP($B169,'Data summary'!$L$2:$W$523,T$14,FALSE)=0,NA(),VLOOKUP($B169,'Data summary'!$L$2:$W$523,T$14,FALSE))</f>
        <v>#N/A</v>
      </c>
      <c r="U169" s="197" t="e">
        <f>IF(VLOOKUP($B169,'Data summary'!$L$2:$W$523,U$14,FALSE)=0,NA(),VLOOKUP($B169,'Data summary'!$L$2:$W$523,U$14,FALSE))</f>
        <v>#N/A</v>
      </c>
      <c r="V169" s="198" t="e">
        <f>IF(VLOOKUP($B169,'Data summary'!$L$2:$W$523,V$14,FALSE)=0,NA(),VLOOKUP($B169,'Data summary'!$L$2:$W$523,V$14,FALSE))</f>
        <v>#N/A</v>
      </c>
      <c r="W169" s="207" t="s">
        <v>159</v>
      </c>
    </row>
    <row r="170" spans="10:23" x14ac:dyDescent="0.25">
      <c r="J170"/>
      <c r="L170" s="196" t="e">
        <f>IF(VLOOKUP($B170,'Data summary'!$L$2:$W$523,L$14,FALSE)=0,NA(),VLOOKUP($B170,'Data summary'!$L$2:$W$523,L$14,FALSE))</f>
        <v>#N/A</v>
      </c>
      <c r="M170" s="197" t="e">
        <f>IF(VLOOKUP($B170,'Data summary'!$L$2:$W$523,M$14,FALSE)=0,NA(),VLOOKUP($B170,'Data summary'!$L$2:$W$523,M$14,FALSE))</f>
        <v>#N/A</v>
      </c>
      <c r="N170" s="197" t="e">
        <f>IF(VLOOKUP($B170,'Data summary'!$L$2:$W$523,N$14,FALSE)=0,NA(),VLOOKUP($B170,'Data summary'!$L$2:$W$523,N$14,FALSE))</f>
        <v>#N/A</v>
      </c>
      <c r="O170" s="197" t="e">
        <f>IF(VLOOKUP($B170,'Data summary'!$L$2:$W$523,O$14,FALSE)=0,NA(),VLOOKUP($B170,'Data summary'!$L$2:$W$523,O$14,FALSE))</f>
        <v>#N/A</v>
      </c>
      <c r="P170" s="197" t="e">
        <f>IF(VLOOKUP($B170,'Data summary'!$L$2:$W$523,P$14,FALSE)=0,NA(),VLOOKUP($B170,'Data summary'!$L$2:$W$523,P$14,FALSE))</f>
        <v>#N/A</v>
      </c>
      <c r="Q170" s="197" t="e">
        <f>IF(VLOOKUP($B170,'Data summary'!$L$2:$W$523,Q$14,FALSE)=0,NA(),VLOOKUP($B170,'Data summary'!$L$2:$W$523,Q$14,FALSE))</f>
        <v>#N/A</v>
      </c>
      <c r="R170" s="197" t="e">
        <f>IF(VLOOKUP($B170,'Data summary'!$L$2:$W$523,R$14,FALSE)=0,NA(),VLOOKUP($B170,'Data summary'!$L$2:$W$523,R$14,FALSE))</f>
        <v>#N/A</v>
      </c>
      <c r="S170" s="197" t="e">
        <f>IF(VLOOKUP($B170,'Data summary'!$L$2:$W$523,S$14,FALSE)=0,NA(),VLOOKUP($B170,'Data summary'!$L$2:$W$523,S$14,FALSE))</f>
        <v>#N/A</v>
      </c>
      <c r="T170" s="197" t="e">
        <f>IF(VLOOKUP($B170,'Data summary'!$L$2:$W$523,T$14,FALSE)=0,NA(),VLOOKUP($B170,'Data summary'!$L$2:$W$523,T$14,FALSE))</f>
        <v>#N/A</v>
      </c>
      <c r="U170" s="197" t="e">
        <f>IF(VLOOKUP($B170,'Data summary'!$L$2:$W$523,U$14,FALSE)=0,NA(),VLOOKUP($B170,'Data summary'!$L$2:$W$523,U$14,FALSE))</f>
        <v>#N/A</v>
      </c>
      <c r="V170" s="198" t="e">
        <f>IF(VLOOKUP($B170,'Data summary'!$L$2:$W$523,V$14,FALSE)=0,NA(),VLOOKUP($B170,'Data summary'!$L$2:$W$523,V$14,FALSE))</f>
        <v>#N/A</v>
      </c>
      <c r="W170" s="207" t="s">
        <v>159</v>
      </c>
    </row>
    <row r="171" spans="10:23" x14ac:dyDescent="0.25">
      <c r="J171"/>
      <c r="L171" s="196" t="e">
        <f>IF(VLOOKUP($B171,'Data summary'!$L$2:$W$523,L$14,FALSE)=0,NA(),VLOOKUP($B171,'Data summary'!$L$2:$W$523,L$14,FALSE))</f>
        <v>#N/A</v>
      </c>
      <c r="M171" s="197" t="e">
        <f>IF(VLOOKUP($B171,'Data summary'!$L$2:$W$523,M$14,FALSE)=0,NA(),VLOOKUP($B171,'Data summary'!$L$2:$W$523,M$14,FALSE))</f>
        <v>#N/A</v>
      </c>
      <c r="N171" s="197" t="e">
        <f>IF(VLOOKUP($B171,'Data summary'!$L$2:$W$523,N$14,FALSE)=0,NA(),VLOOKUP($B171,'Data summary'!$L$2:$W$523,N$14,FALSE))</f>
        <v>#N/A</v>
      </c>
      <c r="O171" s="197" t="e">
        <f>IF(VLOOKUP($B171,'Data summary'!$L$2:$W$523,O$14,FALSE)=0,NA(),VLOOKUP($B171,'Data summary'!$L$2:$W$523,O$14,FALSE))</f>
        <v>#N/A</v>
      </c>
      <c r="P171" s="197" t="e">
        <f>IF(VLOOKUP($B171,'Data summary'!$L$2:$W$523,P$14,FALSE)=0,NA(),VLOOKUP($B171,'Data summary'!$L$2:$W$523,P$14,FALSE))</f>
        <v>#N/A</v>
      </c>
      <c r="Q171" s="197" t="e">
        <f>IF(VLOOKUP($B171,'Data summary'!$L$2:$W$523,Q$14,FALSE)=0,NA(),VLOOKUP($B171,'Data summary'!$L$2:$W$523,Q$14,FALSE))</f>
        <v>#N/A</v>
      </c>
      <c r="R171" s="197" t="e">
        <f>IF(VLOOKUP($B171,'Data summary'!$L$2:$W$523,R$14,FALSE)=0,NA(),VLOOKUP($B171,'Data summary'!$L$2:$W$523,R$14,FALSE))</f>
        <v>#N/A</v>
      </c>
      <c r="S171" s="197" t="e">
        <f>IF(VLOOKUP($B171,'Data summary'!$L$2:$W$523,S$14,FALSE)=0,NA(),VLOOKUP($B171,'Data summary'!$L$2:$W$523,S$14,FALSE))</f>
        <v>#N/A</v>
      </c>
      <c r="T171" s="197" t="e">
        <f>IF(VLOOKUP($B171,'Data summary'!$L$2:$W$523,T$14,FALSE)=0,NA(),VLOOKUP($B171,'Data summary'!$L$2:$W$523,T$14,FALSE))</f>
        <v>#N/A</v>
      </c>
      <c r="U171" s="197" t="e">
        <f>IF(VLOOKUP($B171,'Data summary'!$L$2:$W$523,U$14,FALSE)=0,NA(),VLOOKUP($B171,'Data summary'!$L$2:$W$523,U$14,FALSE))</f>
        <v>#N/A</v>
      </c>
      <c r="V171" s="198" t="e">
        <f>IF(VLOOKUP($B171,'Data summary'!$L$2:$W$523,V$14,FALSE)=0,NA(),VLOOKUP($B171,'Data summary'!$L$2:$W$523,V$14,FALSE))</f>
        <v>#N/A</v>
      </c>
      <c r="W171" s="207" t="s">
        <v>159</v>
      </c>
    </row>
    <row r="172" spans="10:23" x14ac:dyDescent="0.25">
      <c r="J172"/>
      <c r="L172" s="196" t="e">
        <f>IF(VLOOKUP($B172,'Data summary'!$L$2:$W$523,L$14,FALSE)=0,NA(),VLOOKUP($B172,'Data summary'!$L$2:$W$523,L$14,FALSE))</f>
        <v>#N/A</v>
      </c>
      <c r="M172" s="197" t="e">
        <f>IF(VLOOKUP($B172,'Data summary'!$L$2:$W$523,M$14,FALSE)=0,NA(),VLOOKUP($B172,'Data summary'!$L$2:$W$523,M$14,FALSE))</f>
        <v>#N/A</v>
      </c>
      <c r="N172" s="197" t="e">
        <f>IF(VLOOKUP($B172,'Data summary'!$L$2:$W$523,N$14,FALSE)=0,NA(),VLOOKUP($B172,'Data summary'!$L$2:$W$523,N$14,FALSE))</f>
        <v>#N/A</v>
      </c>
      <c r="O172" s="197" t="e">
        <f>IF(VLOOKUP($B172,'Data summary'!$L$2:$W$523,O$14,FALSE)=0,NA(),VLOOKUP($B172,'Data summary'!$L$2:$W$523,O$14,FALSE))</f>
        <v>#N/A</v>
      </c>
      <c r="P172" s="197" t="e">
        <f>IF(VLOOKUP($B172,'Data summary'!$L$2:$W$523,P$14,FALSE)=0,NA(),VLOOKUP($B172,'Data summary'!$L$2:$W$523,P$14,FALSE))</f>
        <v>#N/A</v>
      </c>
      <c r="Q172" s="197" t="e">
        <f>IF(VLOOKUP($B172,'Data summary'!$L$2:$W$523,Q$14,FALSE)=0,NA(),VLOOKUP($B172,'Data summary'!$L$2:$W$523,Q$14,FALSE))</f>
        <v>#N/A</v>
      </c>
      <c r="R172" s="197" t="e">
        <f>IF(VLOOKUP($B172,'Data summary'!$L$2:$W$523,R$14,FALSE)=0,NA(),VLOOKUP($B172,'Data summary'!$L$2:$W$523,R$14,FALSE))</f>
        <v>#N/A</v>
      </c>
      <c r="S172" s="197" t="e">
        <f>IF(VLOOKUP($B172,'Data summary'!$L$2:$W$523,S$14,FALSE)=0,NA(),VLOOKUP($B172,'Data summary'!$L$2:$W$523,S$14,FALSE))</f>
        <v>#N/A</v>
      </c>
      <c r="T172" s="197" t="e">
        <f>IF(VLOOKUP($B172,'Data summary'!$L$2:$W$523,T$14,FALSE)=0,NA(),VLOOKUP($B172,'Data summary'!$L$2:$W$523,T$14,FALSE))</f>
        <v>#N/A</v>
      </c>
      <c r="U172" s="197" t="e">
        <f>IF(VLOOKUP($B172,'Data summary'!$L$2:$W$523,U$14,FALSE)=0,NA(),VLOOKUP($B172,'Data summary'!$L$2:$W$523,U$14,FALSE))</f>
        <v>#N/A</v>
      </c>
      <c r="V172" s="198" t="e">
        <f>IF(VLOOKUP($B172,'Data summary'!$L$2:$W$523,V$14,FALSE)=0,NA(),VLOOKUP($B172,'Data summary'!$L$2:$W$523,V$14,FALSE))</f>
        <v>#N/A</v>
      </c>
      <c r="W172" s="207" t="s">
        <v>159</v>
      </c>
    </row>
    <row r="173" spans="10:23" x14ac:dyDescent="0.25">
      <c r="J173"/>
      <c r="L173" s="196" t="e">
        <f>IF(VLOOKUP($B173,'Data summary'!$L$2:$W$523,L$14,FALSE)=0,NA(),VLOOKUP($B173,'Data summary'!$L$2:$W$523,L$14,FALSE))</f>
        <v>#N/A</v>
      </c>
      <c r="M173" s="197" t="e">
        <f>IF(VLOOKUP($B173,'Data summary'!$L$2:$W$523,M$14,FALSE)=0,NA(),VLOOKUP($B173,'Data summary'!$L$2:$W$523,M$14,FALSE))</f>
        <v>#N/A</v>
      </c>
      <c r="N173" s="197" t="e">
        <f>IF(VLOOKUP($B173,'Data summary'!$L$2:$W$523,N$14,FALSE)=0,NA(),VLOOKUP($B173,'Data summary'!$L$2:$W$523,N$14,FALSE))</f>
        <v>#N/A</v>
      </c>
      <c r="O173" s="197" t="e">
        <f>IF(VLOOKUP($B173,'Data summary'!$L$2:$W$523,O$14,FALSE)=0,NA(),VLOOKUP($B173,'Data summary'!$L$2:$W$523,O$14,FALSE))</f>
        <v>#N/A</v>
      </c>
      <c r="P173" s="197" t="e">
        <f>IF(VLOOKUP($B173,'Data summary'!$L$2:$W$523,P$14,FALSE)=0,NA(),VLOOKUP($B173,'Data summary'!$L$2:$W$523,P$14,FALSE))</f>
        <v>#N/A</v>
      </c>
      <c r="Q173" s="197" t="e">
        <f>IF(VLOOKUP($B173,'Data summary'!$L$2:$W$523,Q$14,FALSE)=0,NA(),VLOOKUP($B173,'Data summary'!$L$2:$W$523,Q$14,FALSE))</f>
        <v>#N/A</v>
      </c>
      <c r="R173" s="197" t="e">
        <f>IF(VLOOKUP($B173,'Data summary'!$L$2:$W$523,R$14,FALSE)=0,NA(),VLOOKUP($B173,'Data summary'!$L$2:$W$523,R$14,FALSE))</f>
        <v>#N/A</v>
      </c>
      <c r="S173" s="197" t="e">
        <f>IF(VLOOKUP($B173,'Data summary'!$L$2:$W$523,S$14,FALSE)=0,NA(),VLOOKUP($B173,'Data summary'!$L$2:$W$523,S$14,FALSE))</f>
        <v>#N/A</v>
      </c>
      <c r="T173" s="197" t="e">
        <f>IF(VLOOKUP($B173,'Data summary'!$L$2:$W$523,T$14,FALSE)=0,NA(),VLOOKUP($B173,'Data summary'!$L$2:$W$523,T$14,FALSE))</f>
        <v>#N/A</v>
      </c>
      <c r="U173" s="197" t="e">
        <f>IF(VLOOKUP($B173,'Data summary'!$L$2:$W$523,U$14,FALSE)=0,NA(),VLOOKUP($B173,'Data summary'!$L$2:$W$523,U$14,FALSE))</f>
        <v>#N/A</v>
      </c>
      <c r="V173" s="198" t="e">
        <f>IF(VLOOKUP($B173,'Data summary'!$L$2:$W$523,V$14,FALSE)=0,NA(),VLOOKUP($B173,'Data summary'!$L$2:$W$523,V$14,FALSE))</f>
        <v>#N/A</v>
      </c>
      <c r="W173" s="207" t="s">
        <v>159</v>
      </c>
    </row>
    <row r="174" spans="10:23" x14ac:dyDescent="0.25">
      <c r="J174"/>
      <c r="L174" s="196" t="e">
        <f>IF(VLOOKUP($B174,'Data summary'!$L$2:$W$523,L$14,FALSE)=0,NA(),VLOOKUP($B174,'Data summary'!$L$2:$W$523,L$14,FALSE))</f>
        <v>#N/A</v>
      </c>
      <c r="M174" s="197" t="e">
        <f>IF(VLOOKUP($B174,'Data summary'!$L$2:$W$523,M$14,FALSE)=0,NA(),VLOOKUP($B174,'Data summary'!$L$2:$W$523,M$14,FALSE))</f>
        <v>#N/A</v>
      </c>
      <c r="N174" s="197" t="e">
        <f>IF(VLOOKUP($B174,'Data summary'!$L$2:$W$523,N$14,FALSE)=0,NA(),VLOOKUP($B174,'Data summary'!$L$2:$W$523,N$14,FALSE))</f>
        <v>#N/A</v>
      </c>
      <c r="O174" s="197" t="e">
        <f>IF(VLOOKUP($B174,'Data summary'!$L$2:$W$523,O$14,FALSE)=0,NA(),VLOOKUP($B174,'Data summary'!$L$2:$W$523,O$14,FALSE))</f>
        <v>#N/A</v>
      </c>
      <c r="P174" s="197" t="e">
        <f>IF(VLOOKUP($B174,'Data summary'!$L$2:$W$523,P$14,FALSE)=0,NA(),VLOOKUP($B174,'Data summary'!$L$2:$W$523,P$14,FALSE))</f>
        <v>#N/A</v>
      </c>
      <c r="Q174" s="197" t="e">
        <f>IF(VLOOKUP($B174,'Data summary'!$L$2:$W$523,Q$14,FALSE)=0,NA(),VLOOKUP($B174,'Data summary'!$L$2:$W$523,Q$14,FALSE))</f>
        <v>#N/A</v>
      </c>
      <c r="R174" s="197" t="e">
        <f>IF(VLOOKUP($B174,'Data summary'!$L$2:$W$523,R$14,FALSE)=0,NA(),VLOOKUP($B174,'Data summary'!$L$2:$W$523,R$14,FALSE))</f>
        <v>#N/A</v>
      </c>
      <c r="S174" s="197" t="e">
        <f>IF(VLOOKUP($B174,'Data summary'!$L$2:$W$523,S$14,FALSE)=0,NA(),VLOOKUP($B174,'Data summary'!$L$2:$W$523,S$14,FALSE))</f>
        <v>#N/A</v>
      </c>
      <c r="T174" s="197" t="e">
        <f>IF(VLOOKUP($B174,'Data summary'!$L$2:$W$523,T$14,FALSE)=0,NA(),VLOOKUP($B174,'Data summary'!$L$2:$W$523,T$14,FALSE))</f>
        <v>#N/A</v>
      </c>
      <c r="U174" s="197" t="e">
        <f>IF(VLOOKUP($B174,'Data summary'!$L$2:$W$523,U$14,FALSE)=0,NA(),VLOOKUP($B174,'Data summary'!$L$2:$W$523,U$14,FALSE))</f>
        <v>#N/A</v>
      </c>
      <c r="V174" s="198" t="e">
        <f>IF(VLOOKUP($B174,'Data summary'!$L$2:$W$523,V$14,FALSE)=0,NA(),VLOOKUP($B174,'Data summary'!$L$2:$W$523,V$14,FALSE))</f>
        <v>#N/A</v>
      </c>
      <c r="W174" s="207" t="s">
        <v>159</v>
      </c>
    </row>
    <row r="175" spans="10:23" x14ac:dyDescent="0.25">
      <c r="J175"/>
      <c r="L175" s="196" t="e">
        <f>IF(VLOOKUP($B175,'Data summary'!$L$2:$W$523,L$14,FALSE)=0,NA(),VLOOKUP($B175,'Data summary'!$L$2:$W$523,L$14,FALSE))</f>
        <v>#N/A</v>
      </c>
      <c r="M175" s="197" t="e">
        <f>IF(VLOOKUP($B175,'Data summary'!$L$2:$W$523,M$14,FALSE)=0,NA(),VLOOKUP($B175,'Data summary'!$L$2:$W$523,M$14,FALSE))</f>
        <v>#N/A</v>
      </c>
      <c r="N175" s="197" t="e">
        <f>IF(VLOOKUP($B175,'Data summary'!$L$2:$W$523,N$14,FALSE)=0,NA(),VLOOKUP($B175,'Data summary'!$L$2:$W$523,N$14,FALSE))</f>
        <v>#N/A</v>
      </c>
      <c r="O175" s="197" t="e">
        <f>IF(VLOOKUP($B175,'Data summary'!$L$2:$W$523,O$14,FALSE)=0,NA(),VLOOKUP($B175,'Data summary'!$L$2:$W$523,O$14,FALSE))</f>
        <v>#N/A</v>
      </c>
      <c r="P175" s="197" t="e">
        <f>IF(VLOOKUP($B175,'Data summary'!$L$2:$W$523,P$14,FALSE)=0,NA(),VLOOKUP($B175,'Data summary'!$L$2:$W$523,P$14,FALSE))</f>
        <v>#N/A</v>
      </c>
      <c r="Q175" s="197" t="e">
        <f>IF(VLOOKUP($B175,'Data summary'!$L$2:$W$523,Q$14,FALSE)=0,NA(),VLOOKUP($B175,'Data summary'!$L$2:$W$523,Q$14,FALSE))</f>
        <v>#N/A</v>
      </c>
      <c r="R175" s="197" t="e">
        <f>IF(VLOOKUP($B175,'Data summary'!$L$2:$W$523,R$14,FALSE)=0,NA(),VLOOKUP($B175,'Data summary'!$L$2:$W$523,R$14,FALSE))</f>
        <v>#N/A</v>
      </c>
      <c r="S175" s="197" t="e">
        <f>IF(VLOOKUP($B175,'Data summary'!$L$2:$W$523,S$14,FALSE)=0,NA(),VLOOKUP($B175,'Data summary'!$L$2:$W$523,S$14,FALSE))</f>
        <v>#N/A</v>
      </c>
      <c r="T175" s="197" t="e">
        <f>IF(VLOOKUP($B175,'Data summary'!$L$2:$W$523,T$14,FALSE)=0,NA(),VLOOKUP($B175,'Data summary'!$L$2:$W$523,T$14,FALSE))</f>
        <v>#N/A</v>
      </c>
      <c r="U175" s="197" t="e">
        <f>IF(VLOOKUP($B175,'Data summary'!$L$2:$W$523,U$14,FALSE)=0,NA(),VLOOKUP($B175,'Data summary'!$L$2:$W$523,U$14,FALSE))</f>
        <v>#N/A</v>
      </c>
      <c r="V175" s="198" t="e">
        <f>IF(VLOOKUP($B175,'Data summary'!$L$2:$W$523,V$14,FALSE)=0,NA(),VLOOKUP($B175,'Data summary'!$L$2:$W$523,V$14,FALSE))</f>
        <v>#N/A</v>
      </c>
      <c r="W175" s="207" t="s">
        <v>159</v>
      </c>
    </row>
    <row r="176" spans="10:23" x14ac:dyDescent="0.25">
      <c r="J176"/>
      <c r="L176" s="196" t="e">
        <f>IF(VLOOKUP($B176,'Data summary'!$L$2:$W$523,L$14,FALSE)=0,NA(),VLOOKUP($B176,'Data summary'!$L$2:$W$523,L$14,FALSE))</f>
        <v>#N/A</v>
      </c>
      <c r="M176" s="197" t="e">
        <f>IF(VLOOKUP($B176,'Data summary'!$L$2:$W$523,M$14,FALSE)=0,NA(),VLOOKUP($B176,'Data summary'!$L$2:$W$523,M$14,FALSE))</f>
        <v>#N/A</v>
      </c>
      <c r="N176" s="197" t="e">
        <f>IF(VLOOKUP($B176,'Data summary'!$L$2:$W$523,N$14,FALSE)=0,NA(),VLOOKUP($B176,'Data summary'!$L$2:$W$523,N$14,FALSE))</f>
        <v>#N/A</v>
      </c>
      <c r="O176" s="197" t="e">
        <f>IF(VLOOKUP($B176,'Data summary'!$L$2:$W$523,O$14,FALSE)=0,NA(),VLOOKUP($B176,'Data summary'!$L$2:$W$523,O$14,FALSE))</f>
        <v>#N/A</v>
      </c>
      <c r="P176" s="197" t="e">
        <f>IF(VLOOKUP($B176,'Data summary'!$L$2:$W$523,P$14,FALSE)=0,NA(),VLOOKUP($B176,'Data summary'!$L$2:$W$523,P$14,FALSE))</f>
        <v>#N/A</v>
      </c>
      <c r="Q176" s="197" t="e">
        <f>IF(VLOOKUP($B176,'Data summary'!$L$2:$W$523,Q$14,FALSE)=0,NA(),VLOOKUP($B176,'Data summary'!$L$2:$W$523,Q$14,FALSE))</f>
        <v>#N/A</v>
      </c>
      <c r="R176" s="197" t="e">
        <f>IF(VLOOKUP($B176,'Data summary'!$L$2:$W$523,R$14,FALSE)=0,NA(),VLOOKUP($B176,'Data summary'!$L$2:$W$523,R$14,FALSE))</f>
        <v>#N/A</v>
      </c>
      <c r="S176" s="197" t="e">
        <f>IF(VLOOKUP($B176,'Data summary'!$L$2:$W$523,S$14,FALSE)=0,NA(),VLOOKUP($B176,'Data summary'!$L$2:$W$523,S$14,FALSE))</f>
        <v>#N/A</v>
      </c>
      <c r="T176" s="197" t="e">
        <f>IF(VLOOKUP($B176,'Data summary'!$L$2:$W$523,T$14,FALSE)=0,NA(),VLOOKUP($B176,'Data summary'!$L$2:$W$523,T$14,FALSE))</f>
        <v>#N/A</v>
      </c>
      <c r="U176" s="197" t="e">
        <f>IF(VLOOKUP($B176,'Data summary'!$L$2:$W$523,U$14,FALSE)=0,NA(),VLOOKUP($B176,'Data summary'!$L$2:$W$523,U$14,FALSE))</f>
        <v>#N/A</v>
      </c>
      <c r="V176" s="198" t="e">
        <f>IF(VLOOKUP($B176,'Data summary'!$L$2:$W$523,V$14,FALSE)=0,NA(),VLOOKUP($B176,'Data summary'!$L$2:$W$523,V$14,FALSE))</f>
        <v>#N/A</v>
      </c>
      <c r="W176" s="207" t="s">
        <v>159</v>
      </c>
    </row>
    <row r="177" spans="10:23" x14ac:dyDescent="0.25">
      <c r="J177"/>
      <c r="L177" s="196" t="e">
        <f>IF(VLOOKUP($B177,'Data summary'!$L$2:$W$523,L$14,FALSE)=0,NA(),VLOOKUP($B177,'Data summary'!$L$2:$W$523,L$14,FALSE))</f>
        <v>#N/A</v>
      </c>
      <c r="M177" s="197" t="e">
        <f>IF(VLOOKUP($B177,'Data summary'!$L$2:$W$523,M$14,FALSE)=0,NA(),VLOOKUP($B177,'Data summary'!$L$2:$W$523,M$14,FALSE))</f>
        <v>#N/A</v>
      </c>
      <c r="N177" s="197" t="e">
        <f>IF(VLOOKUP($B177,'Data summary'!$L$2:$W$523,N$14,FALSE)=0,NA(),VLOOKUP($B177,'Data summary'!$L$2:$W$523,N$14,FALSE))</f>
        <v>#N/A</v>
      </c>
      <c r="O177" s="197" t="e">
        <f>IF(VLOOKUP($B177,'Data summary'!$L$2:$W$523,O$14,FALSE)=0,NA(),VLOOKUP($B177,'Data summary'!$L$2:$W$523,O$14,FALSE))</f>
        <v>#N/A</v>
      </c>
      <c r="P177" s="197" t="e">
        <f>IF(VLOOKUP($B177,'Data summary'!$L$2:$W$523,P$14,FALSE)=0,NA(),VLOOKUP($B177,'Data summary'!$L$2:$W$523,P$14,FALSE))</f>
        <v>#N/A</v>
      </c>
      <c r="Q177" s="197" t="e">
        <f>IF(VLOOKUP($B177,'Data summary'!$L$2:$W$523,Q$14,FALSE)=0,NA(),VLOOKUP($B177,'Data summary'!$L$2:$W$523,Q$14,FALSE))</f>
        <v>#N/A</v>
      </c>
      <c r="R177" s="197" t="e">
        <f>IF(VLOOKUP($B177,'Data summary'!$L$2:$W$523,R$14,FALSE)=0,NA(),VLOOKUP($B177,'Data summary'!$L$2:$W$523,R$14,FALSE))</f>
        <v>#N/A</v>
      </c>
      <c r="S177" s="197" t="e">
        <f>IF(VLOOKUP($B177,'Data summary'!$L$2:$W$523,S$14,FALSE)=0,NA(),VLOOKUP($B177,'Data summary'!$L$2:$W$523,S$14,FALSE))</f>
        <v>#N/A</v>
      </c>
      <c r="T177" s="197" t="e">
        <f>IF(VLOOKUP($B177,'Data summary'!$L$2:$W$523,T$14,FALSE)=0,NA(),VLOOKUP($B177,'Data summary'!$L$2:$W$523,T$14,FALSE))</f>
        <v>#N/A</v>
      </c>
      <c r="U177" s="197" t="e">
        <f>IF(VLOOKUP($B177,'Data summary'!$L$2:$W$523,U$14,FALSE)=0,NA(),VLOOKUP($B177,'Data summary'!$L$2:$W$523,U$14,FALSE))</f>
        <v>#N/A</v>
      </c>
      <c r="V177" s="198" t="e">
        <f>IF(VLOOKUP($B177,'Data summary'!$L$2:$W$523,V$14,FALSE)=0,NA(),VLOOKUP($B177,'Data summary'!$L$2:$W$523,V$14,FALSE))</f>
        <v>#N/A</v>
      </c>
      <c r="W177" s="207" t="s">
        <v>159</v>
      </c>
    </row>
    <row r="178" spans="10:23" x14ac:dyDescent="0.25">
      <c r="J178"/>
      <c r="L178" s="196" t="e">
        <f>IF(VLOOKUP($B178,'Data summary'!$L$2:$W$523,L$14,FALSE)=0,NA(),VLOOKUP($B178,'Data summary'!$L$2:$W$523,L$14,FALSE))</f>
        <v>#N/A</v>
      </c>
      <c r="M178" s="197" t="e">
        <f>IF(VLOOKUP($B178,'Data summary'!$L$2:$W$523,M$14,FALSE)=0,NA(),VLOOKUP($B178,'Data summary'!$L$2:$W$523,M$14,FALSE))</f>
        <v>#N/A</v>
      </c>
      <c r="N178" s="197" t="e">
        <f>IF(VLOOKUP($B178,'Data summary'!$L$2:$W$523,N$14,FALSE)=0,NA(),VLOOKUP($B178,'Data summary'!$L$2:$W$523,N$14,FALSE))</f>
        <v>#N/A</v>
      </c>
      <c r="O178" s="197" t="e">
        <f>IF(VLOOKUP($B178,'Data summary'!$L$2:$W$523,O$14,FALSE)=0,NA(),VLOOKUP($B178,'Data summary'!$L$2:$W$523,O$14,FALSE))</f>
        <v>#N/A</v>
      </c>
      <c r="P178" s="197" t="e">
        <f>IF(VLOOKUP($B178,'Data summary'!$L$2:$W$523,P$14,FALSE)=0,NA(),VLOOKUP($B178,'Data summary'!$L$2:$W$523,P$14,FALSE))</f>
        <v>#N/A</v>
      </c>
      <c r="Q178" s="197" t="e">
        <f>IF(VLOOKUP($B178,'Data summary'!$L$2:$W$523,Q$14,FALSE)=0,NA(),VLOOKUP($B178,'Data summary'!$L$2:$W$523,Q$14,FALSE))</f>
        <v>#N/A</v>
      </c>
      <c r="R178" s="197" t="e">
        <f>IF(VLOOKUP($B178,'Data summary'!$L$2:$W$523,R$14,FALSE)=0,NA(),VLOOKUP($B178,'Data summary'!$L$2:$W$523,R$14,FALSE))</f>
        <v>#N/A</v>
      </c>
      <c r="S178" s="197" t="e">
        <f>IF(VLOOKUP($B178,'Data summary'!$L$2:$W$523,S$14,FALSE)=0,NA(),VLOOKUP($B178,'Data summary'!$L$2:$W$523,S$14,FALSE))</f>
        <v>#N/A</v>
      </c>
      <c r="T178" s="197" t="e">
        <f>IF(VLOOKUP($B178,'Data summary'!$L$2:$W$523,T$14,FALSE)=0,NA(),VLOOKUP($B178,'Data summary'!$L$2:$W$523,T$14,FALSE))</f>
        <v>#N/A</v>
      </c>
      <c r="U178" s="197" t="e">
        <f>IF(VLOOKUP($B178,'Data summary'!$L$2:$W$523,U$14,FALSE)=0,NA(),VLOOKUP($B178,'Data summary'!$L$2:$W$523,U$14,FALSE))</f>
        <v>#N/A</v>
      </c>
      <c r="V178" s="198" t="e">
        <f>IF(VLOOKUP($B178,'Data summary'!$L$2:$W$523,V$14,FALSE)=0,NA(),VLOOKUP($B178,'Data summary'!$L$2:$W$523,V$14,FALSE))</f>
        <v>#N/A</v>
      </c>
      <c r="W178" s="207" t="s">
        <v>159</v>
      </c>
    </row>
    <row r="179" spans="10:23" x14ac:dyDescent="0.25">
      <c r="J179"/>
      <c r="L179" s="196" t="e">
        <f>IF(VLOOKUP($B179,'Data summary'!$L$2:$W$523,L$14,FALSE)=0,NA(),VLOOKUP($B179,'Data summary'!$L$2:$W$523,L$14,FALSE))</f>
        <v>#N/A</v>
      </c>
      <c r="M179" s="197" t="e">
        <f>IF(VLOOKUP($B179,'Data summary'!$L$2:$W$523,M$14,FALSE)=0,NA(),VLOOKUP($B179,'Data summary'!$L$2:$W$523,M$14,FALSE))</f>
        <v>#N/A</v>
      </c>
      <c r="N179" s="197" t="e">
        <f>IF(VLOOKUP($B179,'Data summary'!$L$2:$W$523,N$14,FALSE)=0,NA(),VLOOKUP($B179,'Data summary'!$L$2:$W$523,N$14,FALSE))</f>
        <v>#N/A</v>
      </c>
      <c r="O179" s="197" t="e">
        <f>IF(VLOOKUP($B179,'Data summary'!$L$2:$W$523,O$14,FALSE)=0,NA(),VLOOKUP($B179,'Data summary'!$L$2:$W$523,O$14,FALSE))</f>
        <v>#N/A</v>
      </c>
      <c r="P179" s="197" t="e">
        <f>IF(VLOOKUP($B179,'Data summary'!$L$2:$W$523,P$14,FALSE)=0,NA(),VLOOKUP($B179,'Data summary'!$L$2:$W$523,P$14,FALSE))</f>
        <v>#N/A</v>
      </c>
      <c r="Q179" s="197" t="e">
        <f>IF(VLOOKUP($B179,'Data summary'!$L$2:$W$523,Q$14,FALSE)=0,NA(),VLOOKUP($B179,'Data summary'!$L$2:$W$523,Q$14,FALSE))</f>
        <v>#N/A</v>
      </c>
      <c r="R179" s="197" t="e">
        <f>IF(VLOOKUP($B179,'Data summary'!$L$2:$W$523,R$14,FALSE)=0,NA(),VLOOKUP($B179,'Data summary'!$L$2:$W$523,R$14,FALSE))</f>
        <v>#N/A</v>
      </c>
      <c r="S179" s="197" t="e">
        <f>IF(VLOOKUP($B179,'Data summary'!$L$2:$W$523,S$14,FALSE)=0,NA(),VLOOKUP($B179,'Data summary'!$L$2:$W$523,S$14,FALSE))</f>
        <v>#N/A</v>
      </c>
      <c r="T179" s="197" t="e">
        <f>IF(VLOOKUP($B179,'Data summary'!$L$2:$W$523,T$14,FALSE)=0,NA(),VLOOKUP($B179,'Data summary'!$L$2:$W$523,T$14,FALSE))</f>
        <v>#N/A</v>
      </c>
      <c r="U179" s="197" t="e">
        <f>IF(VLOOKUP($B179,'Data summary'!$L$2:$W$523,U$14,FALSE)=0,NA(),VLOOKUP($B179,'Data summary'!$L$2:$W$523,U$14,FALSE))</f>
        <v>#N/A</v>
      </c>
      <c r="V179" s="198" t="e">
        <f>IF(VLOOKUP($B179,'Data summary'!$L$2:$W$523,V$14,FALSE)=0,NA(),VLOOKUP($B179,'Data summary'!$L$2:$W$523,V$14,FALSE))</f>
        <v>#N/A</v>
      </c>
      <c r="W179" s="207" t="s">
        <v>159</v>
      </c>
    </row>
    <row r="180" spans="10:23" x14ac:dyDescent="0.25">
      <c r="J180"/>
      <c r="L180" s="196" t="e">
        <f>IF(VLOOKUP($B180,'Data summary'!$L$2:$W$523,L$14,FALSE)=0,NA(),VLOOKUP($B180,'Data summary'!$L$2:$W$523,L$14,FALSE))</f>
        <v>#N/A</v>
      </c>
      <c r="M180" s="197" t="e">
        <f>IF(VLOOKUP($B180,'Data summary'!$L$2:$W$523,M$14,FALSE)=0,NA(),VLOOKUP($B180,'Data summary'!$L$2:$W$523,M$14,FALSE))</f>
        <v>#N/A</v>
      </c>
      <c r="N180" s="197" t="e">
        <f>IF(VLOOKUP($B180,'Data summary'!$L$2:$W$523,N$14,FALSE)=0,NA(),VLOOKUP($B180,'Data summary'!$L$2:$W$523,N$14,FALSE))</f>
        <v>#N/A</v>
      </c>
      <c r="O180" s="197" t="e">
        <f>IF(VLOOKUP($B180,'Data summary'!$L$2:$W$523,O$14,FALSE)=0,NA(),VLOOKUP($B180,'Data summary'!$L$2:$W$523,O$14,FALSE))</f>
        <v>#N/A</v>
      </c>
      <c r="P180" s="197" t="e">
        <f>IF(VLOOKUP($B180,'Data summary'!$L$2:$W$523,P$14,FALSE)=0,NA(),VLOOKUP($B180,'Data summary'!$L$2:$W$523,P$14,FALSE))</f>
        <v>#N/A</v>
      </c>
      <c r="Q180" s="197" t="e">
        <f>IF(VLOOKUP($B180,'Data summary'!$L$2:$W$523,Q$14,FALSE)=0,NA(),VLOOKUP($B180,'Data summary'!$L$2:$W$523,Q$14,FALSE))</f>
        <v>#N/A</v>
      </c>
      <c r="R180" s="197" t="e">
        <f>IF(VLOOKUP($B180,'Data summary'!$L$2:$W$523,R$14,FALSE)=0,NA(),VLOOKUP($B180,'Data summary'!$L$2:$W$523,R$14,FALSE))</f>
        <v>#N/A</v>
      </c>
      <c r="S180" s="197" t="e">
        <f>IF(VLOOKUP($B180,'Data summary'!$L$2:$W$523,S$14,FALSE)=0,NA(),VLOOKUP($B180,'Data summary'!$L$2:$W$523,S$14,FALSE))</f>
        <v>#N/A</v>
      </c>
      <c r="T180" s="197" t="e">
        <f>IF(VLOOKUP($B180,'Data summary'!$L$2:$W$523,T$14,FALSE)=0,NA(),VLOOKUP($B180,'Data summary'!$L$2:$W$523,T$14,FALSE))</f>
        <v>#N/A</v>
      </c>
      <c r="U180" s="197" t="e">
        <f>IF(VLOOKUP($B180,'Data summary'!$L$2:$W$523,U$14,FALSE)=0,NA(),VLOOKUP($B180,'Data summary'!$L$2:$W$523,U$14,FALSE))</f>
        <v>#N/A</v>
      </c>
      <c r="V180" s="198" t="e">
        <f>IF(VLOOKUP($B180,'Data summary'!$L$2:$W$523,V$14,FALSE)=0,NA(),VLOOKUP($B180,'Data summary'!$L$2:$W$523,V$14,FALSE))</f>
        <v>#N/A</v>
      </c>
      <c r="W180" s="207" t="s">
        <v>159</v>
      </c>
    </row>
    <row r="181" spans="10:23" x14ac:dyDescent="0.25">
      <c r="J181"/>
      <c r="L181" s="196" t="e">
        <f>IF(VLOOKUP($B181,'Data summary'!$L$2:$W$523,L$14,FALSE)=0,NA(),VLOOKUP($B181,'Data summary'!$L$2:$W$523,L$14,FALSE))</f>
        <v>#N/A</v>
      </c>
      <c r="M181" s="197" t="e">
        <f>IF(VLOOKUP($B181,'Data summary'!$L$2:$W$523,M$14,FALSE)=0,NA(),VLOOKUP($B181,'Data summary'!$L$2:$W$523,M$14,FALSE))</f>
        <v>#N/A</v>
      </c>
      <c r="N181" s="197" t="e">
        <f>IF(VLOOKUP($B181,'Data summary'!$L$2:$W$523,N$14,FALSE)=0,NA(),VLOOKUP($B181,'Data summary'!$L$2:$W$523,N$14,FALSE))</f>
        <v>#N/A</v>
      </c>
      <c r="O181" s="197" t="e">
        <f>IF(VLOOKUP($B181,'Data summary'!$L$2:$W$523,O$14,FALSE)=0,NA(),VLOOKUP($B181,'Data summary'!$L$2:$W$523,O$14,FALSE))</f>
        <v>#N/A</v>
      </c>
      <c r="P181" s="197" t="e">
        <f>IF(VLOOKUP($B181,'Data summary'!$L$2:$W$523,P$14,FALSE)=0,NA(),VLOOKUP($B181,'Data summary'!$L$2:$W$523,P$14,FALSE))</f>
        <v>#N/A</v>
      </c>
      <c r="Q181" s="197" t="e">
        <f>IF(VLOOKUP($B181,'Data summary'!$L$2:$W$523,Q$14,FALSE)=0,NA(),VLOOKUP($B181,'Data summary'!$L$2:$W$523,Q$14,FALSE))</f>
        <v>#N/A</v>
      </c>
      <c r="R181" s="197" t="e">
        <f>IF(VLOOKUP($B181,'Data summary'!$L$2:$W$523,R$14,FALSE)=0,NA(),VLOOKUP($B181,'Data summary'!$L$2:$W$523,R$14,FALSE))</f>
        <v>#N/A</v>
      </c>
      <c r="S181" s="197" t="e">
        <f>IF(VLOOKUP($B181,'Data summary'!$L$2:$W$523,S$14,FALSE)=0,NA(),VLOOKUP($B181,'Data summary'!$L$2:$W$523,S$14,FALSE))</f>
        <v>#N/A</v>
      </c>
      <c r="T181" s="197" t="e">
        <f>IF(VLOOKUP($B181,'Data summary'!$L$2:$W$523,T$14,FALSE)=0,NA(),VLOOKUP($B181,'Data summary'!$L$2:$W$523,T$14,FALSE))</f>
        <v>#N/A</v>
      </c>
      <c r="U181" s="197" t="e">
        <f>IF(VLOOKUP($B181,'Data summary'!$L$2:$W$523,U$14,FALSE)=0,NA(),VLOOKUP($B181,'Data summary'!$L$2:$W$523,U$14,FALSE))</f>
        <v>#N/A</v>
      </c>
      <c r="V181" s="198" t="e">
        <f>IF(VLOOKUP($B181,'Data summary'!$L$2:$W$523,V$14,FALSE)=0,NA(),VLOOKUP($B181,'Data summary'!$L$2:$W$523,V$14,FALSE))</f>
        <v>#N/A</v>
      </c>
      <c r="W181" s="207" t="s">
        <v>159</v>
      </c>
    </row>
    <row r="182" spans="10:23" x14ac:dyDescent="0.25">
      <c r="J182"/>
      <c r="L182" s="196" t="e">
        <f>IF(VLOOKUP($B182,'Data summary'!$L$2:$W$523,L$14,FALSE)=0,NA(),VLOOKUP($B182,'Data summary'!$L$2:$W$523,L$14,FALSE))</f>
        <v>#N/A</v>
      </c>
      <c r="M182" s="197" t="e">
        <f>IF(VLOOKUP($B182,'Data summary'!$L$2:$W$523,M$14,FALSE)=0,NA(),VLOOKUP($B182,'Data summary'!$L$2:$W$523,M$14,FALSE))</f>
        <v>#N/A</v>
      </c>
      <c r="N182" s="197" t="e">
        <f>IF(VLOOKUP($B182,'Data summary'!$L$2:$W$523,N$14,FALSE)=0,NA(),VLOOKUP($B182,'Data summary'!$L$2:$W$523,N$14,FALSE))</f>
        <v>#N/A</v>
      </c>
      <c r="O182" s="197" t="e">
        <f>IF(VLOOKUP($B182,'Data summary'!$L$2:$W$523,O$14,FALSE)=0,NA(),VLOOKUP($B182,'Data summary'!$L$2:$W$523,O$14,FALSE))</f>
        <v>#N/A</v>
      </c>
      <c r="P182" s="197" t="e">
        <f>IF(VLOOKUP($B182,'Data summary'!$L$2:$W$523,P$14,FALSE)=0,NA(),VLOOKUP($B182,'Data summary'!$L$2:$W$523,P$14,FALSE))</f>
        <v>#N/A</v>
      </c>
      <c r="Q182" s="197" t="e">
        <f>IF(VLOOKUP($B182,'Data summary'!$L$2:$W$523,Q$14,FALSE)=0,NA(),VLOOKUP($B182,'Data summary'!$L$2:$W$523,Q$14,FALSE))</f>
        <v>#N/A</v>
      </c>
      <c r="R182" s="197" t="e">
        <f>IF(VLOOKUP($B182,'Data summary'!$L$2:$W$523,R$14,FALSE)=0,NA(),VLOOKUP($B182,'Data summary'!$L$2:$W$523,R$14,FALSE))</f>
        <v>#N/A</v>
      </c>
      <c r="S182" s="197" t="e">
        <f>IF(VLOOKUP($B182,'Data summary'!$L$2:$W$523,S$14,FALSE)=0,NA(),VLOOKUP($B182,'Data summary'!$L$2:$W$523,S$14,FALSE))</f>
        <v>#N/A</v>
      </c>
      <c r="T182" s="197" t="e">
        <f>IF(VLOOKUP($B182,'Data summary'!$L$2:$W$523,T$14,FALSE)=0,NA(),VLOOKUP($B182,'Data summary'!$L$2:$W$523,T$14,FALSE))</f>
        <v>#N/A</v>
      </c>
      <c r="U182" s="197" t="e">
        <f>IF(VLOOKUP($B182,'Data summary'!$L$2:$W$523,U$14,FALSE)=0,NA(),VLOOKUP($B182,'Data summary'!$L$2:$W$523,U$14,FALSE))</f>
        <v>#N/A</v>
      </c>
      <c r="V182" s="198" t="e">
        <f>IF(VLOOKUP($B182,'Data summary'!$L$2:$W$523,V$14,FALSE)=0,NA(),VLOOKUP($B182,'Data summary'!$L$2:$W$523,V$14,FALSE))</f>
        <v>#N/A</v>
      </c>
      <c r="W182" s="207" t="s">
        <v>159</v>
      </c>
    </row>
    <row r="183" spans="10:23" x14ac:dyDescent="0.25">
      <c r="J183"/>
      <c r="L183" s="196" t="e">
        <f>IF(VLOOKUP($B183,'Data summary'!$L$2:$W$523,L$14,FALSE)=0,NA(),VLOOKUP($B183,'Data summary'!$L$2:$W$523,L$14,FALSE))</f>
        <v>#N/A</v>
      </c>
      <c r="M183" s="197" t="e">
        <f>IF(VLOOKUP($B183,'Data summary'!$L$2:$W$523,M$14,FALSE)=0,NA(),VLOOKUP($B183,'Data summary'!$L$2:$W$523,M$14,FALSE))</f>
        <v>#N/A</v>
      </c>
      <c r="N183" s="197" t="e">
        <f>IF(VLOOKUP($B183,'Data summary'!$L$2:$W$523,N$14,FALSE)=0,NA(),VLOOKUP($B183,'Data summary'!$L$2:$W$523,N$14,FALSE))</f>
        <v>#N/A</v>
      </c>
      <c r="O183" s="197" t="e">
        <f>IF(VLOOKUP($B183,'Data summary'!$L$2:$W$523,O$14,FALSE)=0,NA(),VLOOKUP($B183,'Data summary'!$L$2:$W$523,O$14,FALSE))</f>
        <v>#N/A</v>
      </c>
      <c r="P183" s="197" t="e">
        <f>IF(VLOOKUP($B183,'Data summary'!$L$2:$W$523,P$14,FALSE)=0,NA(),VLOOKUP($B183,'Data summary'!$L$2:$W$523,P$14,FALSE))</f>
        <v>#N/A</v>
      </c>
      <c r="Q183" s="197" t="e">
        <f>IF(VLOOKUP($B183,'Data summary'!$L$2:$W$523,Q$14,FALSE)=0,NA(),VLOOKUP($B183,'Data summary'!$L$2:$W$523,Q$14,FALSE))</f>
        <v>#N/A</v>
      </c>
      <c r="R183" s="197" t="e">
        <f>IF(VLOOKUP($B183,'Data summary'!$L$2:$W$523,R$14,FALSE)=0,NA(),VLOOKUP($B183,'Data summary'!$L$2:$W$523,R$14,FALSE))</f>
        <v>#N/A</v>
      </c>
      <c r="S183" s="197" t="e">
        <f>IF(VLOOKUP($B183,'Data summary'!$L$2:$W$523,S$14,FALSE)=0,NA(),VLOOKUP($B183,'Data summary'!$L$2:$W$523,S$14,FALSE))</f>
        <v>#N/A</v>
      </c>
      <c r="T183" s="197" t="e">
        <f>IF(VLOOKUP($B183,'Data summary'!$L$2:$W$523,T$14,FALSE)=0,NA(),VLOOKUP($B183,'Data summary'!$L$2:$W$523,T$14,FALSE))</f>
        <v>#N/A</v>
      </c>
      <c r="U183" s="197" t="e">
        <f>IF(VLOOKUP($B183,'Data summary'!$L$2:$W$523,U$14,FALSE)=0,NA(),VLOOKUP($B183,'Data summary'!$L$2:$W$523,U$14,FALSE))</f>
        <v>#N/A</v>
      </c>
      <c r="V183" s="198" t="e">
        <f>IF(VLOOKUP($B183,'Data summary'!$L$2:$W$523,V$14,FALSE)=0,NA(),VLOOKUP($B183,'Data summary'!$L$2:$W$523,V$14,FALSE))</f>
        <v>#N/A</v>
      </c>
      <c r="W183" s="207" t="s">
        <v>159</v>
      </c>
    </row>
    <row r="184" spans="10:23" x14ac:dyDescent="0.25">
      <c r="J184"/>
      <c r="L184" s="196" t="e">
        <f>IF(VLOOKUP($B184,'Data summary'!$L$2:$W$523,L$14,FALSE)=0,NA(),VLOOKUP($B184,'Data summary'!$L$2:$W$523,L$14,FALSE))</f>
        <v>#N/A</v>
      </c>
      <c r="M184" s="197" t="e">
        <f>IF(VLOOKUP($B184,'Data summary'!$L$2:$W$523,M$14,FALSE)=0,NA(),VLOOKUP($B184,'Data summary'!$L$2:$W$523,M$14,FALSE))</f>
        <v>#N/A</v>
      </c>
      <c r="N184" s="197" t="e">
        <f>IF(VLOOKUP($B184,'Data summary'!$L$2:$W$523,N$14,FALSE)=0,NA(),VLOOKUP($B184,'Data summary'!$L$2:$W$523,N$14,FALSE))</f>
        <v>#N/A</v>
      </c>
      <c r="O184" s="197" t="e">
        <f>IF(VLOOKUP($B184,'Data summary'!$L$2:$W$523,O$14,FALSE)=0,NA(),VLOOKUP($B184,'Data summary'!$L$2:$W$523,O$14,FALSE))</f>
        <v>#N/A</v>
      </c>
      <c r="P184" s="197" t="e">
        <f>IF(VLOOKUP($B184,'Data summary'!$L$2:$W$523,P$14,FALSE)=0,NA(),VLOOKUP($B184,'Data summary'!$L$2:$W$523,P$14,FALSE))</f>
        <v>#N/A</v>
      </c>
      <c r="Q184" s="197" t="e">
        <f>IF(VLOOKUP($B184,'Data summary'!$L$2:$W$523,Q$14,FALSE)=0,NA(),VLOOKUP($B184,'Data summary'!$L$2:$W$523,Q$14,FALSE))</f>
        <v>#N/A</v>
      </c>
      <c r="R184" s="197" t="e">
        <f>IF(VLOOKUP($B184,'Data summary'!$L$2:$W$523,R$14,FALSE)=0,NA(),VLOOKUP($B184,'Data summary'!$L$2:$W$523,R$14,FALSE))</f>
        <v>#N/A</v>
      </c>
      <c r="S184" s="197" t="e">
        <f>IF(VLOOKUP($B184,'Data summary'!$L$2:$W$523,S$14,FALSE)=0,NA(),VLOOKUP($B184,'Data summary'!$L$2:$W$523,S$14,FALSE))</f>
        <v>#N/A</v>
      </c>
      <c r="T184" s="197" t="e">
        <f>IF(VLOOKUP($B184,'Data summary'!$L$2:$W$523,T$14,FALSE)=0,NA(),VLOOKUP($B184,'Data summary'!$L$2:$W$523,T$14,FALSE))</f>
        <v>#N/A</v>
      </c>
      <c r="U184" s="197" t="e">
        <f>IF(VLOOKUP($B184,'Data summary'!$L$2:$W$523,U$14,FALSE)=0,NA(),VLOOKUP($B184,'Data summary'!$L$2:$W$523,U$14,FALSE))</f>
        <v>#N/A</v>
      </c>
      <c r="V184" s="198" t="e">
        <f>IF(VLOOKUP($B184,'Data summary'!$L$2:$W$523,V$14,FALSE)=0,NA(),VLOOKUP($B184,'Data summary'!$L$2:$W$523,V$14,FALSE))</f>
        <v>#N/A</v>
      </c>
      <c r="W184" s="207" t="s">
        <v>159</v>
      </c>
    </row>
    <row r="185" spans="10:23" x14ac:dyDescent="0.25">
      <c r="J185"/>
      <c r="L185" s="196" t="e">
        <f>IF(VLOOKUP($B185,'Data summary'!$L$2:$W$523,L$14,FALSE)=0,NA(),VLOOKUP($B185,'Data summary'!$L$2:$W$523,L$14,FALSE))</f>
        <v>#N/A</v>
      </c>
      <c r="M185" s="197" t="e">
        <f>IF(VLOOKUP($B185,'Data summary'!$L$2:$W$523,M$14,FALSE)=0,NA(),VLOOKUP($B185,'Data summary'!$L$2:$W$523,M$14,FALSE))</f>
        <v>#N/A</v>
      </c>
      <c r="N185" s="197" t="e">
        <f>IF(VLOOKUP($B185,'Data summary'!$L$2:$W$523,N$14,FALSE)=0,NA(),VLOOKUP($B185,'Data summary'!$L$2:$W$523,N$14,FALSE))</f>
        <v>#N/A</v>
      </c>
      <c r="O185" s="197" t="e">
        <f>IF(VLOOKUP($B185,'Data summary'!$L$2:$W$523,O$14,FALSE)=0,NA(),VLOOKUP($B185,'Data summary'!$L$2:$W$523,O$14,FALSE))</f>
        <v>#N/A</v>
      </c>
      <c r="P185" s="197" t="e">
        <f>IF(VLOOKUP($B185,'Data summary'!$L$2:$W$523,P$14,FALSE)=0,NA(),VLOOKUP($B185,'Data summary'!$L$2:$W$523,P$14,FALSE))</f>
        <v>#N/A</v>
      </c>
      <c r="Q185" s="197" t="e">
        <f>IF(VLOOKUP($B185,'Data summary'!$L$2:$W$523,Q$14,FALSE)=0,NA(),VLOOKUP($B185,'Data summary'!$L$2:$W$523,Q$14,FALSE))</f>
        <v>#N/A</v>
      </c>
      <c r="R185" s="197" t="e">
        <f>IF(VLOOKUP($B185,'Data summary'!$L$2:$W$523,R$14,FALSE)=0,NA(),VLOOKUP($B185,'Data summary'!$L$2:$W$523,R$14,FALSE))</f>
        <v>#N/A</v>
      </c>
      <c r="S185" s="197" t="e">
        <f>IF(VLOOKUP($B185,'Data summary'!$L$2:$W$523,S$14,FALSE)=0,NA(),VLOOKUP($B185,'Data summary'!$L$2:$W$523,S$14,FALSE))</f>
        <v>#N/A</v>
      </c>
      <c r="T185" s="197" t="e">
        <f>IF(VLOOKUP($B185,'Data summary'!$L$2:$W$523,T$14,FALSE)=0,NA(),VLOOKUP($B185,'Data summary'!$L$2:$W$523,T$14,FALSE))</f>
        <v>#N/A</v>
      </c>
      <c r="U185" s="197" t="e">
        <f>IF(VLOOKUP($B185,'Data summary'!$L$2:$W$523,U$14,FALSE)=0,NA(),VLOOKUP($B185,'Data summary'!$L$2:$W$523,U$14,FALSE))</f>
        <v>#N/A</v>
      </c>
      <c r="V185" s="198" t="e">
        <f>IF(VLOOKUP($B185,'Data summary'!$L$2:$W$523,V$14,FALSE)=0,NA(),VLOOKUP($B185,'Data summary'!$L$2:$W$523,V$14,FALSE))</f>
        <v>#N/A</v>
      </c>
      <c r="W185" s="207" t="s">
        <v>159</v>
      </c>
    </row>
    <row r="186" spans="10:23" x14ac:dyDescent="0.25">
      <c r="J186"/>
      <c r="L186" s="196" t="e">
        <f>IF(VLOOKUP($B186,'Data summary'!$L$2:$W$523,L$14,FALSE)=0,NA(),VLOOKUP($B186,'Data summary'!$L$2:$W$523,L$14,FALSE))</f>
        <v>#N/A</v>
      </c>
      <c r="M186" s="197" t="e">
        <f>IF(VLOOKUP($B186,'Data summary'!$L$2:$W$523,M$14,FALSE)=0,NA(),VLOOKUP($B186,'Data summary'!$L$2:$W$523,M$14,FALSE))</f>
        <v>#N/A</v>
      </c>
      <c r="N186" s="197" t="e">
        <f>IF(VLOOKUP($B186,'Data summary'!$L$2:$W$523,N$14,FALSE)=0,NA(),VLOOKUP($B186,'Data summary'!$L$2:$W$523,N$14,FALSE))</f>
        <v>#N/A</v>
      </c>
      <c r="O186" s="197" t="e">
        <f>IF(VLOOKUP($B186,'Data summary'!$L$2:$W$523,O$14,FALSE)=0,NA(),VLOOKUP($B186,'Data summary'!$L$2:$W$523,O$14,FALSE))</f>
        <v>#N/A</v>
      </c>
      <c r="P186" s="197" t="e">
        <f>IF(VLOOKUP($B186,'Data summary'!$L$2:$W$523,P$14,FALSE)=0,NA(),VLOOKUP($B186,'Data summary'!$L$2:$W$523,P$14,FALSE))</f>
        <v>#N/A</v>
      </c>
      <c r="Q186" s="197" t="e">
        <f>IF(VLOOKUP($B186,'Data summary'!$L$2:$W$523,Q$14,FALSE)=0,NA(),VLOOKUP($B186,'Data summary'!$L$2:$W$523,Q$14,FALSE))</f>
        <v>#N/A</v>
      </c>
      <c r="R186" s="197" t="e">
        <f>IF(VLOOKUP($B186,'Data summary'!$L$2:$W$523,R$14,FALSE)=0,NA(),VLOOKUP($B186,'Data summary'!$L$2:$W$523,R$14,FALSE))</f>
        <v>#N/A</v>
      </c>
      <c r="S186" s="197" t="e">
        <f>IF(VLOOKUP($B186,'Data summary'!$L$2:$W$523,S$14,FALSE)=0,NA(),VLOOKUP($B186,'Data summary'!$L$2:$W$523,S$14,FALSE))</f>
        <v>#N/A</v>
      </c>
      <c r="T186" s="197" t="e">
        <f>IF(VLOOKUP($B186,'Data summary'!$L$2:$W$523,T$14,FALSE)=0,NA(),VLOOKUP($B186,'Data summary'!$L$2:$W$523,T$14,FALSE))</f>
        <v>#N/A</v>
      </c>
      <c r="U186" s="197" t="e">
        <f>IF(VLOOKUP($B186,'Data summary'!$L$2:$W$523,U$14,FALSE)=0,NA(),VLOOKUP($B186,'Data summary'!$L$2:$W$523,U$14,FALSE))</f>
        <v>#N/A</v>
      </c>
      <c r="V186" s="198" t="e">
        <f>IF(VLOOKUP($B186,'Data summary'!$L$2:$W$523,V$14,FALSE)=0,NA(),VLOOKUP($B186,'Data summary'!$L$2:$W$523,V$14,FALSE))</f>
        <v>#N/A</v>
      </c>
      <c r="W186" s="207" t="s">
        <v>159</v>
      </c>
    </row>
    <row r="187" spans="10:23" x14ac:dyDescent="0.25">
      <c r="J187"/>
      <c r="L187" s="196" t="e">
        <f>IF(VLOOKUP($B187,'Data summary'!$L$2:$W$523,L$14,FALSE)=0,NA(),VLOOKUP($B187,'Data summary'!$L$2:$W$523,L$14,FALSE))</f>
        <v>#N/A</v>
      </c>
      <c r="M187" s="197" t="e">
        <f>IF(VLOOKUP($B187,'Data summary'!$L$2:$W$523,M$14,FALSE)=0,NA(),VLOOKUP($B187,'Data summary'!$L$2:$W$523,M$14,FALSE))</f>
        <v>#N/A</v>
      </c>
      <c r="N187" s="197" t="e">
        <f>IF(VLOOKUP($B187,'Data summary'!$L$2:$W$523,N$14,FALSE)=0,NA(),VLOOKUP($B187,'Data summary'!$L$2:$W$523,N$14,FALSE))</f>
        <v>#N/A</v>
      </c>
      <c r="O187" s="197" t="e">
        <f>IF(VLOOKUP($B187,'Data summary'!$L$2:$W$523,O$14,FALSE)=0,NA(),VLOOKUP($B187,'Data summary'!$L$2:$W$523,O$14,FALSE))</f>
        <v>#N/A</v>
      </c>
      <c r="P187" s="197" t="e">
        <f>IF(VLOOKUP($B187,'Data summary'!$L$2:$W$523,P$14,FALSE)=0,NA(),VLOOKUP($B187,'Data summary'!$L$2:$W$523,P$14,FALSE))</f>
        <v>#N/A</v>
      </c>
      <c r="Q187" s="197" t="e">
        <f>IF(VLOOKUP($B187,'Data summary'!$L$2:$W$523,Q$14,FALSE)=0,NA(),VLOOKUP($B187,'Data summary'!$L$2:$W$523,Q$14,FALSE))</f>
        <v>#N/A</v>
      </c>
      <c r="R187" s="197" t="e">
        <f>IF(VLOOKUP($B187,'Data summary'!$L$2:$W$523,R$14,FALSE)=0,NA(),VLOOKUP($B187,'Data summary'!$L$2:$W$523,R$14,FALSE))</f>
        <v>#N/A</v>
      </c>
      <c r="S187" s="197" t="e">
        <f>IF(VLOOKUP($B187,'Data summary'!$L$2:$W$523,S$14,FALSE)=0,NA(),VLOOKUP($B187,'Data summary'!$L$2:$W$523,S$14,FALSE))</f>
        <v>#N/A</v>
      </c>
      <c r="T187" s="197" t="e">
        <f>IF(VLOOKUP($B187,'Data summary'!$L$2:$W$523,T$14,FALSE)=0,NA(),VLOOKUP($B187,'Data summary'!$L$2:$W$523,T$14,FALSE))</f>
        <v>#N/A</v>
      </c>
      <c r="U187" s="197" t="e">
        <f>IF(VLOOKUP($B187,'Data summary'!$L$2:$W$523,U$14,FALSE)=0,NA(),VLOOKUP($B187,'Data summary'!$L$2:$W$523,U$14,FALSE))</f>
        <v>#N/A</v>
      </c>
      <c r="V187" s="198" t="e">
        <f>IF(VLOOKUP($B187,'Data summary'!$L$2:$W$523,V$14,FALSE)=0,NA(),VLOOKUP($B187,'Data summary'!$L$2:$W$523,V$14,FALSE))</f>
        <v>#N/A</v>
      </c>
      <c r="W187" s="207" t="s">
        <v>159</v>
      </c>
    </row>
    <row r="188" spans="10:23" x14ac:dyDescent="0.25">
      <c r="J188"/>
      <c r="L188" s="196" t="e">
        <f>IF(VLOOKUP($B188,'Data summary'!$L$2:$W$523,L$14,FALSE)=0,NA(),VLOOKUP($B188,'Data summary'!$L$2:$W$523,L$14,FALSE))</f>
        <v>#N/A</v>
      </c>
      <c r="M188" s="197" t="e">
        <f>IF(VLOOKUP($B188,'Data summary'!$L$2:$W$523,M$14,FALSE)=0,NA(),VLOOKUP($B188,'Data summary'!$L$2:$W$523,M$14,FALSE))</f>
        <v>#N/A</v>
      </c>
      <c r="N188" s="197" t="e">
        <f>IF(VLOOKUP($B188,'Data summary'!$L$2:$W$523,N$14,FALSE)=0,NA(),VLOOKUP($B188,'Data summary'!$L$2:$W$523,N$14,FALSE))</f>
        <v>#N/A</v>
      </c>
      <c r="O188" s="197" t="e">
        <f>IF(VLOOKUP($B188,'Data summary'!$L$2:$W$523,O$14,FALSE)=0,NA(),VLOOKUP($B188,'Data summary'!$L$2:$W$523,O$14,FALSE))</f>
        <v>#N/A</v>
      </c>
      <c r="P188" s="197" t="e">
        <f>IF(VLOOKUP($B188,'Data summary'!$L$2:$W$523,P$14,FALSE)=0,NA(),VLOOKUP($B188,'Data summary'!$L$2:$W$523,P$14,FALSE))</f>
        <v>#N/A</v>
      </c>
      <c r="Q188" s="197" t="e">
        <f>IF(VLOOKUP($B188,'Data summary'!$L$2:$W$523,Q$14,FALSE)=0,NA(),VLOOKUP($B188,'Data summary'!$L$2:$W$523,Q$14,FALSE))</f>
        <v>#N/A</v>
      </c>
      <c r="R188" s="197" t="e">
        <f>IF(VLOOKUP($B188,'Data summary'!$L$2:$W$523,R$14,FALSE)=0,NA(),VLOOKUP($B188,'Data summary'!$L$2:$W$523,R$14,FALSE))</f>
        <v>#N/A</v>
      </c>
      <c r="S188" s="197" t="e">
        <f>IF(VLOOKUP($B188,'Data summary'!$L$2:$W$523,S$14,FALSE)=0,NA(),VLOOKUP($B188,'Data summary'!$L$2:$W$523,S$14,FALSE))</f>
        <v>#N/A</v>
      </c>
      <c r="T188" s="197" t="e">
        <f>IF(VLOOKUP($B188,'Data summary'!$L$2:$W$523,T$14,FALSE)=0,NA(),VLOOKUP($B188,'Data summary'!$L$2:$W$523,T$14,FALSE))</f>
        <v>#N/A</v>
      </c>
      <c r="U188" s="197" t="e">
        <f>IF(VLOOKUP($B188,'Data summary'!$L$2:$W$523,U$14,FALSE)=0,NA(),VLOOKUP($B188,'Data summary'!$L$2:$W$523,U$14,FALSE))</f>
        <v>#N/A</v>
      </c>
      <c r="V188" s="198" t="e">
        <f>IF(VLOOKUP($B188,'Data summary'!$L$2:$W$523,V$14,FALSE)=0,NA(),VLOOKUP($B188,'Data summary'!$L$2:$W$523,V$14,FALSE))</f>
        <v>#N/A</v>
      </c>
      <c r="W188" s="207" t="s">
        <v>159</v>
      </c>
    </row>
    <row r="189" spans="10:23" x14ac:dyDescent="0.25">
      <c r="J189"/>
      <c r="L189" s="196" t="e">
        <f>IF(VLOOKUP($B189,'Data summary'!$L$2:$W$523,L$14,FALSE)=0,NA(),VLOOKUP($B189,'Data summary'!$L$2:$W$523,L$14,FALSE))</f>
        <v>#N/A</v>
      </c>
      <c r="M189" s="197" t="e">
        <f>IF(VLOOKUP($B189,'Data summary'!$L$2:$W$523,M$14,FALSE)=0,NA(),VLOOKUP($B189,'Data summary'!$L$2:$W$523,M$14,FALSE))</f>
        <v>#N/A</v>
      </c>
      <c r="N189" s="197" t="e">
        <f>IF(VLOOKUP($B189,'Data summary'!$L$2:$W$523,N$14,FALSE)=0,NA(),VLOOKUP($B189,'Data summary'!$L$2:$W$523,N$14,FALSE))</f>
        <v>#N/A</v>
      </c>
      <c r="O189" s="197" t="e">
        <f>IF(VLOOKUP($B189,'Data summary'!$L$2:$W$523,O$14,FALSE)=0,NA(),VLOOKUP($B189,'Data summary'!$L$2:$W$523,O$14,FALSE))</f>
        <v>#N/A</v>
      </c>
      <c r="P189" s="197" t="e">
        <f>IF(VLOOKUP($B189,'Data summary'!$L$2:$W$523,P$14,FALSE)=0,NA(),VLOOKUP($B189,'Data summary'!$L$2:$W$523,P$14,FALSE))</f>
        <v>#N/A</v>
      </c>
      <c r="Q189" s="197" t="e">
        <f>IF(VLOOKUP($B189,'Data summary'!$L$2:$W$523,Q$14,FALSE)=0,NA(),VLOOKUP($B189,'Data summary'!$L$2:$W$523,Q$14,FALSE))</f>
        <v>#N/A</v>
      </c>
      <c r="R189" s="197" t="e">
        <f>IF(VLOOKUP($B189,'Data summary'!$L$2:$W$523,R$14,FALSE)=0,NA(),VLOOKUP($B189,'Data summary'!$L$2:$W$523,R$14,FALSE))</f>
        <v>#N/A</v>
      </c>
      <c r="S189" s="197" t="e">
        <f>IF(VLOOKUP($B189,'Data summary'!$L$2:$W$523,S$14,FALSE)=0,NA(),VLOOKUP($B189,'Data summary'!$L$2:$W$523,S$14,FALSE))</f>
        <v>#N/A</v>
      </c>
      <c r="T189" s="197" t="e">
        <f>IF(VLOOKUP($B189,'Data summary'!$L$2:$W$523,T$14,FALSE)=0,NA(),VLOOKUP($B189,'Data summary'!$L$2:$W$523,T$14,FALSE))</f>
        <v>#N/A</v>
      </c>
      <c r="U189" s="197" t="e">
        <f>IF(VLOOKUP($B189,'Data summary'!$L$2:$W$523,U$14,FALSE)=0,NA(),VLOOKUP($B189,'Data summary'!$L$2:$W$523,U$14,FALSE))</f>
        <v>#N/A</v>
      </c>
      <c r="V189" s="198" t="e">
        <f>IF(VLOOKUP($B189,'Data summary'!$L$2:$W$523,V$14,FALSE)=0,NA(),VLOOKUP($B189,'Data summary'!$L$2:$W$523,V$14,FALSE))</f>
        <v>#N/A</v>
      </c>
      <c r="W189" s="207" t="s">
        <v>159</v>
      </c>
    </row>
    <row r="190" spans="10:23" x14ac:dyDescent="0.25">
      <c r="J190"/>
      <c r="L190" s="196" t="e">
        <f>IF(VLOOKUP($B190,'Data summary'!$L$2:$W$523,L$14,FALSE)=0,NA(),VLOOKUP($B190,'Data summary'!$L$2:$W$523,L$14,FALSE))</f>
        <v>#N/A</v>
      </c>
      <c r="M190" s="197" t="e">
        <f>IF(VLOOKUP($B190,'Data summary'!$L$2:$W$523,M$14,FALSE)=0,NA(),VLOOKUP($B190,'Data summary'!$L$2:$W$523,M$14,FALSE))</f>
        <v>#N/A</v>
      </c>
      <c r="N190" s="197" t="e">
        <f>IF(VLOOKUP($B190,'Data summary'!$L$2:$W$523,N$14,FALSE)=0,NA(),VLOOKUP($B190,'Data summary'!$L$2:$W$523,N$14,FALSE))</f>
        <v>#N/A</v>
      </c>
      <c r="O190" s="197" t="e">
        <f>IF(VLOOKUP($B190,'Data summary'!$L$2:$W$523,O$14,FALSE)=0,NA(),VLOOKUP($B190,'Data summary'!$L$2:$W$523,O$14,FALSE))</f>
        <v>#N/A</v>
      </c>
      <c r="P190" s="197" t="e">
        <f>IF(VLOOKUP($B190,'Data summary'!$L$2:$W$523,P$14,FALSE)=0,NA(),VLOOKUP($B190,'Data summary'!$L$2:$W$523,P$14,FALSE))</f>
        <v>#N/A</v>
      </c>
      <c r="Q190" s="197" t="e">
        <f>IF(VLOOKUP($B190,'Data summary'!$L$2:$W$523,Q$14,FALSE)=0,NA(),VLOOKUP($B190,'Data summary'!$L$2:$W$523,Q$14,FALSE))</f>
        <v>#N/A</v>
      </c>
      <c r="R190" s="197" t="e">
        <f>IF(VLOOKUP($B190,'Data summary'!$L$2:$W$523,R$14,FALSE)=0,NA(),VLOOKUP($B190,'Data summary'!$L$2:$W$523,R$14,FALSE))</f>
        <v>#N/A</v>
      </c>
      <c r="S190" s="197" t="e">
        <f>IF(VLOOKUP($B190,'Data summary'!$L$2:$W$523,S$14,FALSE)=0,NA(),VLOOKUP($B190,'Data summary'!$L$2:$W$523,S$14,FALSE))</f>
        <v>#N/A</v>
      </c>
      <c r="T190" s="197" t="e">
        <f>IF(VLOOKUP($B190,'Data summary'!$L$2:$W$523,T$14,FALSE)=0,NA(),VLOOKUP($B190,'Data summary'!$L$2:$W$523,T$14,FALSE))</f>
        <v>#N/A</v>
      </c>
      <c r="U190" s="197" t="e">
        <f>IF(VLOOKUP($B190,'Data summary'!$L$2:$W$523,U$14,FALSE)=0,NA(),VLOOKUP($B190,'Data summary'!$L$2:$W$523,U$14,FALSE))</f>
        <v>#N/A</v>
      </c>
      <c r="V190" s="198" t="e">
        <f>IF(VLOOKUP($B190,'Data summary'!$L$2:$W$523,V$14,FALSE)=0,NA(),VLOOKUP($B190,'Data summary'!$L$2:$W$523,V$14,FALSE))</f>
        <v>#N/A</v>
      </c>
      <c r="W190" s="207" t="s">
        <v>159</v>
      </c>
    </row>
    <row r="191" spans="10:23" x14ac:dyDescent="0.25">
      <c r="J191"/>
      <c r="L191" s="196" t="e">
        <f>IF(VLOOKUP($B191,'Data summary'!$L$2:$W$523,L$14,FALSE)=0,NA(),VLOOKUP($B191,'Data summary'!$L$2:$W$523,L$14,FALSE))</f>
        <v>#N/A</v>
      </c>
      <c r="M191" s="197" t="e">
        <f>IF(VLOOKUP($B191,'Data summary'!$L$2:$W$523,M$14,FALSE)=0,NA(),VLOOKUP($B191,'Data summary'!$L$2:$W$523,M$14,FALSE))</f>
        <v>#N/A</v>
      </c>
      <c r="N191" s="197" t="e">
        <f>IF(VLOOKUP($B191,'Data summary'!$L$2:$W$523,N$14,FALSE)=0,NA(),VLOOKUP($B191,'Data summary'!$L$2:$W$523,N$14,FALSE))</f>
        <v>#N/A</v>
      </c>
      <c r="O191" s="197" t="e">
        <f>IF(VLOOKUP($B191,'Data summary'!$L$2:$W$523,O$14,FALSE)=0,NA(),VLOOKUP($B191,'Data summary'!$L$2:$W$523,O$14,FALSE))</f>
        <v>#N/A</v>
      </c>
      <c r="P191" s="197" t="e">
        <f>IF(VLOOKUP($B191,'Data summary'!$L$2:$W$523,P$14,FALSE)=0,NA(),VLOOKUP($B191,'Data summary'!$L$2:$W$523,P$14,FALSE))</f>
        <v>#N/A</v>
      </c>
      <c r="Q191" s="197" t="e">
        <f>IF(VLOOKUP($B191,'Data summary'!$L$2:$W$523,Q$14,FALSE)=0,NA(),VLOOKUP($B191,'Data summary'!$L$2:$W$523,Q$14,FALSE))</f>
        <v>#N/A</v>
      </c>
      <c r="R191" s="197" t="e">
        <f>IF(VLOOKUP($B191,'Data summary'!$L$2:$W$523,R$14,FALSE)=0,NA(),VLOOKUP($B191,'Data summary'!$L$2:$W$523,R$14,FALSE))</f>
        <v>#N/A</v>
      </c>
      <c r="S191" s="197" t="e">
        <f>IF(VLOOKUP($B191,'Data summary'!$L$2:$W$523,S$14,FALSE)=0,NA(),VLOOKUP($B191,'Data summary'!$L$2:$W$523,S$14,FALSE))</f>
        <v>#N/A</v>
      </c>
      <c r="T191" s="197" t="e">
        <f>IF(VLOOKUP($B191,'Data summary'!$L$2:$W$523,T$14,FALSE)=0,NA(),VLOOKUP($B191,'Data summary'!$L$2:$W$523,T$14,FALSE))</f>
        <v>#N/A</v>
      </c>
      <c r="U191" s="197" t="e">
        <f>IF(VLOOKUP($B191,'Data summary'!$L$2:$W$523,U$14,FALSE)=0,NA(),VLOOKUP($B191,'Data summary'!$L$2:$W$523,U$14,FALSE))</f>
        <v>#N/A</v>
      </c>
      <c r="V191" s="198" t="e">
        <f>IF(VLOOKUP($B191,'Data summary'!$L$2:$W$523,V$14,FALSE)=0,NA(),VLOOKUP($B191,'Data summary'!$L$2:$W$523,V$14,FALSE))</f>
        <v>#N/A</v>
      </c>
      <c r="W191" s="207" t="s">
        <v>159</v>
      </c>
    </row>
    <row r="192" spans="10:23" x14ac:dyDescent="0.25">
      <c r="J192"/>
      <c r="L192" s="196" t="e">
        <f>IF(VLOOKUP($B192,'Data summary'!$L$2:$W$523,L$14,FALSE)=0,NA(),VLOOKUP($B192,'Data summary'!$L$2:$W$523,L$14,FALSE))</f>
        <v>#N/A</v>
      </c>
      <c r="M192" s="197" t="e">
        <f>IF(VLOOKUP($B192,'Data summary'!$L$2:$W$523,M$14,FALSE)=0,NA(),VLOOKUP($B192,'Data summary'!$L$2:$W$523,M$14,FALSE))</f>
        <v>#N/A</v>
      </c>
      <c r="N192" s="197" t="e">
        <f>IF(VLOOKUP($B192,'Data summary'!$L$2:$W$523,N$14,FALSE)=0,NA(),VLOOKUP($B192,'Data summary'!$L$2:$W$523,N$14,FALSE))</f>
        <v>#N/A</v>
      </c>
      <c r="O192" s="197" t="e">
        <f>IF(VLOOKUP($B192,'Data summary'!$L$2:$W$523,O$14,FALSE)=0,NA(),VLOOKUP($B192,'Data summary'!$L$2:$W$523,O$14,FALSE))</f>
        <v>#N/A</v>
      </c>
      <c r="P192" s="197" t="e">
        <f>IF(VLOOKUP($B192,'Data summary'!$L$2:$W$523,P$14,FALSE)=0,NA(),VLOOKUP($B192,'Data summary'!$L$2:$W$523,P$14,FALSE))</f>
        <v>#N/A</v>
      </c>
      <c r="Q192" s="197" t="e">
        <f>IF(VLOOKUP($B192,'Data summary'!$L$2:$W$523,Q$14,FALSE)=0,NA(),VLOOKUP($B192,'Data summary'!$L$2:$W$523,Q$14,FALSE))</f>
        <v>#N/A</v>
      </c>
      <c r="R192" s="197" t="e">
        <f>IF(VLOOKUP($B192,'Data summary'!$L$2:$W$523,R$14,FALSE)=0,NA(),VLOOKUP($B192,'Data summary'!$L$2:$W$523,R$14,FALSE))</f>
        <v>#N/A</v>
      </c>
      <c r="S192" s="197" t="e">
        <f>IF(VLOOKUP($B192,'Data summary'!$L$2:$W$523,S$14,FALSE)=0,NA(),VLOOKUP($B192,'Data summary'!$L$2:$W$523,S$14,FALSE))</f>
        <v>#N/A</v>
      </c>
      <c r="T192" s="197" t="e">
        <f>IF(VLOOKUP($B192,'Data summary'!$L$2:$W$523,T$14,FALSE)=0,NA(),VLOOKUP($B192,'Data summary'!$L$2:$W$523,T$14,FALSE))</f>
        <v>#N/A</v>
      </c>
      <c r="U192" s="197" t="e">
        <f>IF(VLOOKUP($B192,'Data summary'!$L$2:$W$523,U$14,FALSE)=0,NA(),VLOOKUP($B192,'Data summary'!$L$2:$W$523,U$14,FALSE))</f>
        <v>#N/A</v>
      </c>
      <c r="V192" s="198" t="e">
        <f>IF(VLOOKUP($B192,'Data summary'!$L$2:$W$523,V$14,FALSE)=0,NA(),VLOOKUP($B192,'Data summary'!$L$2:$W$523,V$14,FALSE))</f>
        <v>#N/A</v>
      </c>
      <c r="W192" s="207" t="s">
        <v>159</v>
      </c>
    </row>
    <row r="193" spans="10:23" x14ac:dyDescent="0.25">
      <c r="J193"/>
      <c r="L193" s="196" t="e">
        <f>IF(VLOOKUP($B193,'Data summary'!$L$2:$W$523,L$14,FALSE)=0,NA(),VLOOKUP($B193,'Data summary'!$L$2:$W$523,L$14,FALSE))</f>
        <v>#N/A</v>
      </c>
      <c r="M193" s="197" t="e">
        <f>IF(VLOOKUP($B193,'Data summary'!$L$2:$W$523,M$14,FALSE)=0,NA(),VLOOKUP($B193,'Data summary'!$L$2:$W$523,M$14,FALSE))</f>
        <v>#N/A</v>
      </c>
      <c r="N193" s="197" t="e">
        <f>IF(VLOOKUP($B193,'Data summary'!$L$2:$W$523,N$14,FALSE)=0,NA(),VLOOKUP($B193,'Data summary'!$L$2:$W$523,N$14,FALSE))</f>
        <v>#N/A</v>
      </c>
      <c r="O193" s="197" t="e">
        <f>IF(VLOOKUP($B193,'Data summary'!$L$2:$W$523,O$14,FALSE)=0,NA(),VLOOKUP($B193,'Data summary'!$L$2:$W$523,O$14,FALSE))</f>
        <v>#N/A</v>
      </c>
      <c r="P193" s="197" t="e">
        <f>IF(VLOOKUP($B193,'Data summary'!$L$2:$W$523,P$14,FALSE)=0,NA(),VLOOKUP($B193,'Data summary'!$L$2:$W$523,P$14,FALSE))</f>
        <v>#N/A</v>
      </c>
      <c r="Q193" s="197" t="e">
        <f>IF(VLOOKUP($B193,'Data summary'!$L$2:$W$523,Q$14,FALSE)=0,NA(),VLOOKUP($B193,'Data summary'!$L$2:$W$523,Q$14,FALSE))</f>
        <v>#N/A</v>
      </c>
      <c r="R193" s="197" t="e">
        <f>IF(VLOOKUP($B193,'Data summary'!$L$2:$W$523,R$14,FALSE)=0,NA(),VLOOKUP($B193,'Data summary'!$L$2:$W$523,R$14,FALSE))</f>
        <v>#N/A</v>
      </c>
      <c r="S193" s="197" t="e">
        <f>IF(VLOOKUP($B193,'Data summary'!$L$2:$W$523,S$14,FALSE)=0,NA(),VLOOKUP($B193,'Data summary'!$L$2:$W$523,S$14,FALSE))</f>
        <v>#N/A</v>
      </c>
      <c r="T193" s="197" t="e">
        <f>IF(VLOOKUP($B193,'Data summary'!$L$2:$W$523,T$14,FALSE)=0,NA(),VLOOKUP($B193,'Data summary'!$L$2:$W$523,T$14,FALSE))</f>
        <v>#N/A</v>
      </c>
      <c r="U193" s="197" t="e">
        <f>IF(VLOOKUP($B193,'Data summary'!$L$2:$W$523,U$14,FALSE)=0,NA(),VLOOKUP($B193,'Data summary'!$L$2:$W$523,U$14,FALSE))</f>
        <v>#N/A</v>
      </c>
      <c r="V193" s="198" t="e">
        <f>IF(VLOOKUP($B193,'Data summary'!$L$2:$W$523,V$14,FALSE)=0,NA(),VLOOKUP($B193,'Data summary'!$L$2:$W$523,V$14,FALSE))</f>
        <v>#N/A</v>
      </c>
      <c r="W193" s="207" t="s">
        <v>159</v>
      </c>
    </row>
    <row r="194" spans="10:23" x14ac:dyDescent="0.25">
      <c r="J194"/>
      <c r="L194" s="196" t="e">
        <f>IF(VLOOKUP($B194,'Data summary'!$L$2:$W$523,L$14,FALSE)=0,NA(),VLOOKUP($B194,'Data summary'!$L$2:$W$523,L$14,FALSE))</f>
        <v>#N/A</v>
      </c>
      <c r="M194" s="197" t="e">
        <f>IF(VLOOKUP($B194,'Data summary'!$L$2:$W$523,M$14,FALSE)=0,NA(),VLOOKUP($B194,'Data summary'!$L$2:$W$523,M$14,FALSE))</f>
        <v>#N/A</v>
      </c>
      <c r="N194" s="197" t="e">
        <f>IF(VLOOKUP($B194,'Data summary'!$L$2:$W$523,N$14,FALSE)=0,NA(),VLOOKUP($B194,'Data summary'!$L$2:$W$523,N$14,FALSE))</f>
        <v>#N/A</v>
      </c>
      <c r="O194" s="197" t="e">
        <f>IF(VLOOKUP($B194,'Data summary'!$L$2:$W$523,O$14,FALSE)=0,NA(),VLOOKUP($B194,'Data summary'!$L$2:$W$523,O$14,FALSE))</f>
        <v>#N/A</v>
      </c>
      <c r="P194" s="197" t="e">
        <f>IF(VLOOKUP($B194,'Data summary'!$L$2:$W$523,P$14,FALSE)=0,NA(),VLOOKUP($B194,'Data summary'!$L$2:$W$523,P$14,FALSE))</f>
        <v>#N/A</v>
      </c>
      <c r="Q194" s="197" t="e">
        <f>IF(VLOOKUP($B194,'Data summary'!$L$2:$W$523,Q$14,FALSE)=0,NA(),VLOOKUP($B194,'Data summary'!$L$2:$W$523,Q$14,FALSE))</f>
        <v>#N/A</v>
      </c>
      <c r="R194" s="197" t="e">
        <f>IF(VLOOKUP($B194,'Data summary'!$L$2:$W$523,R$14,FALSE)=0,NA(),VLOOKUP($B194,'Data summary'!$L$2:$W$523,R$14,FALSE))</f>
        <v>#N/A</v>
      </c>
      <c r="S194" s="197" t="e">
        <f>IF(VLOOKUP($B194,'Data summary'!$L$2:$W$523,S$14,FALSE)=0,NA(),VLOOKUP($B194,'Data summary'!$L$2:$W$523,S$14,FALSE))</f>
        <v>#N/A</v>
      </c>
      <c r="T194" s="197" t="e">
        <f>IF(VLOOKUP($B194,'Data summary'!$L$2:$W$523,T$14,FALSE)=0,NA(),VLOOKUP($B194,'Data summary'!$L$2:$W$523,T$14,FALSE))</f>
        <v>#N/A</v>
      </c>
      <c r="U194" s="197" t="e">
        <f>IF(VLOOKUP($B194,'Data summary'!$L$2:$W$523,U$14,FALSE)=0,NA(),VLOOKUP($B194,'Data summary'!$L$2:$W$523,U$14,FALSE))</f>
        <v>#N/A</v>
      </c>
      <c r="V194" s="198" t="e">
        <f>IF(VLOOKUP($B194,'Data summary'!$L$2:$W$523,V$14,FALSE)=0,NA(),VLOOKUP($B194,'Data summary'!$L$2:$W$523,V$14,FALSE))</f>
        <v>#N/A</v>
      </c>
      <c r="W194" s="207" t="s">
        <v>159</v>
      </c>
    </row>
    <row r="195" spans="10:23" x14ac:dyDescent="0.25">
      <c r="J195"/>
      <c r="L195" s="196" t="e">
        <f>IF(VLOOKUP($B195,'Data summary'!$L$2:$W$523,L$14,FALSE)=0,NA(),VLOOKUP($B195,'Data summary'!$L$2:$W$523,L$14,FALSE))</f>
        <v>#N/A</v>
      </c>
      <c r="M195" s="197" t="e">
        <f>IF(VLOOKUP($B195,'Data summary'!$L$2:$W$523,M$14,FALSE)=0,NA(),VLOOKUP($B195,'Data summary'!$L$2:$W$523,M$14,FALSE))</f>
        <v>#N/A</v>
      </c>
      <c r="N195" s="197" t="e">
        <f>IF(VLOOKUP($B195,'Data summary'!$L$2:$W$523,N$14,FALSE)=0,NA(),VLOOKUP($B195,'Data summary'!$L$2:$W$523,N$14,FALSE))</f>
        <v>#N/A</v>
      </c>
      <c r="O195" s="197" t="e">
        <f>IF(VLOOKUP($B195,'Data summary'!$L$2:$W$523,O$14,FALSE)=0,NA(),VLOOKUP($B195,'Data summary'!$L$2:$W$523,O$14,FALSE))</f>
        <v>#N/A</v>
      </c>
      <c r="P195" s="197" t="e">
        <f>IF(VLOOKUP($B195,'Data summary'!$L$2:$W$523,P$14,FALSE)=0,NA(),VLOOKUP($B195,'Data summary'!$L$2:$W$523,P$14,FALSE))</f>
        <v>#N/A</v>
      </c>
      <c r="Q195" s="197" t="e">
        <f>IF(VLOOKUP($B195,'Data summary'!$L$2:$W$523,Q$14,FALSE)=0,NA(),VLOOKUP($B195,'Data summary'!$L$2:$W$523,Q$14,FALSE))</f>
        <v>#N/A</v>
      </c>
      <c r="R195" s="197" t="e">
        <f>IF(VLOOKUP($B195,'Data summary'!$L$2:$W$523,R$14,FALSE)=0,NA(),VLOOKUP($B195,'Data summary'!$L$2:$W$523,R$14,FALSE))</f>
        <v>#N/A</v>
      </c>
      <c r="S195" s="197" t="e">
        <f>IF(VLOOKUP($B195,'Data summary'!$L$2:$W$523,S$14,FALSE)=0,NA(),VLOOKUP($B195,'Data summary'!$L$2:$W$523,S$14,FALSE))</f>
        <v>#N/A</v>
      </c>
      <c r="T195" s="197" t="e">
        <f>IF(VLOOKUP($B195,'Data summary'!$L$2:$W$523,T$14,FALSE)=0,NA(),VLOOKUP($B195,'Data summary'!$L$2:$W$523,T$14,FALSE))</f>
        <v>#N/A</v>
      </c>
      <c r="U195" s="197" t="e">
        <f>IF(VLOOKUP($B195,'Data summary'!$L$2:$W$523,U$14,FALSE)=0,NA(),VLOOKUP($B195,'Data summary'!$L$2:$W$523,U$14,FALSE))</f>
        <v>#N/A</v>
      </c>
      <c r="V195" s="198" t="e">
        <f>IF(VLOOKUP($B195,'Data summary'!$L$2:$W$523,V$14,FALSE)=0,NA(),VLOOKUP($B195,'Data summary'!$L$2:$W$523,V$14,FALSE))</f>
        <v>#N/A</v>
      </c>
      <c r="W195" s="207" t="s">
        <v>159</v>
      </c>
    </row>
    <row r="196" spans="10:23" x14ac:dyDescent="0.25">
      <c r="J196"/>
      <c r="L196" s="196" t="e">
        <f>IF(VLOOKUP($B196,'Data summary'!$L$2:$W$523,L$14,FALSE)=0,NA(),VLOOKUP($B196,'Data summary'!$L$2:$W$523,L$14,FALSE))</f>
        <v>#N/A</v>
      </c>
      <c r="M196" s="197" t="e">
        <f>IF(VLOOKUP($B196,'Data summary'!$L$2:$W$523,M$14,FALSE)=0,NA(),VLOOKUP($B196,'Data summary'!$L$2:$W$523,M$14,FALSE))</f>
        <v>#N/A</v>
      </c>
      <c r="N196" s="197" t="e">
        <f>IF(VLOOKUP($B196,'Data summary'!$L$2:$W$523,N$14,FALSE)=0,NA(),VLOOKUP($B196,'Data summary'!$L$2:$W$523,N$14,FALSE))</f>
        <v>#N/A</v>
      </c>
      <c r="O196" s="197" t="e">
        <f>IF(VLOOKUP($B196,'Data summary'!$L$2:$W$523,O$14,FALSE)=0,NA(),VLOOKUP($B196,'Data summary'!$L$2:$W$523,O$14,FALSE))</f>
        <v>#N/A</v>
      </c>
      <c r="P196" s="197" t="e">
        <f>IF(VLOOKUP($B196,'Data summary'!$L$2:$W$523,P$14,FALSE)=0,NA(),VLOOKUP($B196,'Data summary'!$L$2:$W$523,P$14,FALSE))</f>
        <v>#N/A</v>
      </c>
      <c r="Q196" s="197" t="e">
        <f>IF(VLOOKUP($B196,'Data summary'!$L$2:$W$523,Q$14,FALSE)=0,NA(),VLOOKUP($B196,'Data summary'!$L$2:$W$523,Q$14,FALSE))</f>
        <v>#N/A</v>
      </c>
      <c r="R196" s="197" t="e">
        <f>IF(VLOOKUP($B196,'Data summary'!$L$2:$W$523,R$14,FALSE)=0,NA(),VLOOKUP($B196,'Data summary'!$L$2:$W$523,R$14,FALSE))</f>
        <v>#N/A</v>
      </c>
      <c r="S196" s="197" t="e">
        <f>IF(VLOOKUP($B196,'Data summary'!$L$2:$W$523,S$14,FALSE)=0,NA(),VLOOKUP($B196,'Data summary'!$L$2:$W$523,S$14,FALSE))</f>
        <v>#N/A</v>
      </c>
      <c r="T196" s="197" t="e">
        <f>IF(VLOOKUP($B196,'Data summary'!$L$2:$W$523,T$14,FALSE)=0,NA(),VLOOKUP($B196,'Data summary'!$L$2:$W$523,T$14,FALSE))</f>
        <v>#N/A</v>
      </c>
      <c r="U196" s="197" t="e">
        <f>IF(VLOOKUP($B196,'Data summary'!$L$2:$W$523,U$14,FALSE)=0,NA(),VLOOKUP($B196,'Data summary'!$L$2:$W$523,U$14,FALSE))</f>
        <v>#N/A</v>
      </c>
      <c r="V196" s="198" t="e">
        <f>IF(VLOOKUP($B196,'Data summary'!$L$2:$W$523,V$14,FALSE)=0,NA(),VLOOKUP($B196,'Data summary'!$L$2:$W$523,V$14,FALSE))</f>
        <v>#N/A</v>
      </c>
      <c r="W196" s="207" t="s">
        <v>159</v>
      </c>
    </row>
    <row r="197" spans="10:23" x14ac:dyDescent="0.25">
      <c r="J197"/>
      <c r="L197" s="196" t="e">
        <f>IF(VLOOKUP($B197,'Data summary'!$L$2:$W$523,L$14,FALSE)=0,NA(),VLOOKUP($B197,'Data summary'!$L$2:$W$523,L$14,FALSE))</f>
        <v>#N/A</v>
      </c>
      <c r="M197" s="197" t="e">
        <f>IF(VLOOKUP($B197,'Data summary'!$L$2:$W$523,M$14,FALSE)=0,NA(),VLOOKUP($B197,'Data summary'!$L$2:$W$523,M$14,FALSE))</f>
        <v>#N/A</v>
      </c>
      <c r="N197" s="197" t="e">
        <f>IF(VLOOKUP($B197,'Data summary'!$L$2:$W$523,N$14,FALSE)=0,NA(),VLOOKUP($B197,'Data summary'!$L$2:$W$523,N$14,FALSE))</f>
        <v>#N/A</v>
      </c>
      <c r="O197" s="197" t="e">
        <f>IF(VLOOKUP($B197,'Data summary'!$L$2:$W$523,O$14,FALSE)=0,NA(),VLOOKUP($B197,'Data summary'!$L$2:$W$523,O$14,FALSE))</f>
        <v>#N/A</v>
      </c>
      <c r="P197" s="197" t="e">
        <f>IF(VLOOKUP($B197,'Data summary'!$L$2:$W$523,P$14,FALSE)=0,NA(),VLOOKUP($B197,'Data summary'!$L$2:$W$523,P$14,FALSE))</f>
        <v>#N/A</v>
      </c>
      <c r="Q197" s="197" t="e">
        <f>IF(VLOOKUP($B197,'Data summary'!$L$2:$W$523,Q$14,FALSE)=0,NA(),VLOOKUP($B197,'Data summary'!$L$2:$W$523,Q$14,FALSE))</f>
        <v>#N/A</v>
      </c>
      <c r="R197" s="197" t="e">
        <f>IF(VLOOKUP($B197,'Data summary'!$L$2:$W$523,R$14,FALSE)=0,NA(),VLOOKUP($B197,'Data summary'!$L$2:$W$523,R$14,FALSE))</f>
        <v>#N/A</v>
      </c>
      <c r="S197" s="197" t="e">
        <f>IF(VLOOKUP($B197,'Data summary'!$L$2:$W$523,S$14,FALSE)=0,NA(),VLOOKUP($B197,'Data summary'!$L$2:$W$523,S$14,FALSE))</f>
        <v>#N/A</v>
      </c>
      <c r="T197" s="197" t="e">
        <f>IF(VLOOKUP($B197,'Data summary'!$L$2:$W$523,T$14,FALSE)=0,NA(),VLOOKUP($B197,'Data summary'!$L$2:$W$523,T$14,FALSE))</f>
        <v>#N/A</v>
      </c>
      <c r="U197" s="197" t="e">
        <f>IF(VLOOKUP($B197,'Data summary'!$L$2:$W$523,U$14,FALSE)=0,NA(),VLOOKUP($B197,'Data summary'!$L$2:$W$523,U$14,FALSE))</f>
        <v>#N/A</v>
      </c>
      <c r="V197" s="198" t="e">
        <f>IF(VLOOKUP($B197,'Data summary'!$L$2:$W$523,V$14,FALSE)=0,NA(),VLOOKUP($B197,'Data summary'!$L$2:$W$523,V$14,FALSE))</f>
        <v>#N/A</v>
      </c>
      <c r="W197" s="207" t="s">
        <v>159</v>
      </c>
    </row>
    <row r="198" spans="10:23" x14ac:dyDescent="0.25">
      <c r="J198"/>
      <c r="L198" s="196" t="e">
        <f>IF(VLOOKUP($B198,'Data summary'!$L$2:$W$523,L$14,FALSE)=0,NA(),VLOOKUP($B198,'Data summary'!$L$2:$W$523,L$14,FALSE))</f>
        <v>#N/A</v>
      </c>
      <c r="M198" s="197" t="e">
        <f>IF(VLOOKUP($B198,'Data summary'!$L$2:$W$523,M$14,FALSE)=0,NA(),VLOOKUP($B198,'Data summary'!$L$2:$W$523,M$14,FALSE))</f>
        <v>#N/A</v>
      </c>
      <c r="N198" s="197" t="e">
        <f>IF(VLOOKUP($B198,'Data summary'!$L$2:$W$523,N$14,FALSE)=0,NA(),VLOOKUP($B198,'Data summary'!$L$2:$W$523,N$14,FALSE))</f>
        <v>#N/A</v>
      </c>
      <c r="O198" s="197" t="e">
        <f>IF(VLOOKUP($B198,'Data summary'!$L$2:$W$523,O$14,FALSE)=0,NA(),VLOOKUP($B198,'Data summary'!$L$2:$W$523,O$14,FALSE))</f>
        <v>#N/A</v>
      </c>
      <c r="P198" s="197" t="e">
        <f>IF(VLOOKUP($B198,'Data summary'!$L$2:$W$523,P$14,FALSE)=0,NA(),VLOOKUP($B198,'Data summary'!$L$2:$W$523,P$14,FALSE))</f>
        <v>#N/A</v>
      </c>
      <c r="Q198" s="197" t="e">
        <f>IF(VLOOKUP($B198,'Data summary'!$L$2:$W$523,Q$14,FALSE)=0,NA(),VLOOKUP($B198,'Data summary'!$L$2:$W$523,Q$14,FALSE))</f>
        <v>#N/A</v>
      </c>
      <c r="R198" s="197" t="e">
        <f>IF(VLOOKUP($B198,'Data summary'!$L$2:$W$523,R$14,FALSE)=0,NA(),VLOOKUP($B198,'Data summary'!$L$2:$W$523,R$14,FALSE))</f>
        <v>#N/A</v>
      </c>
      <c r="S198" s="197" t="e">
        <f>IF(VLOOKUP($B198,'Data summary'!$L$2:$W$523,S$14,FALSE)=0,NA(),VLOOKUP($B198,'Data summary'!$L$2:$W$523,S$14,FALSE))</f>
        <v>#N/A</v>
      </c>
      <c r="T198" s="197" t="e">
        <f>IF(VLOOKUP($B198,'Data summary'!$L$2:$W$523,T$14,FALSE)=0,NA(),VLOOKUP($B198,'Data summary'!$L$2:$W$523,T$14,FALSE))</f>
        <v>#N/A</v>
      </c>
      <c r="U198" s="197" t="e">
        <f>IF(VLOOKUP($B198,'Data summary'!$L$2:$W$523,U$14,FALSE)=0,NA(),VLOOKUP($B198,'Data summary'!$L$2:$W$523,U$14,FALSE))</f>
        <v>#N/A</v>
      </c>
      <c r="V198" s="198" t="e">
        <f>IF(VLOOKUP($B198,'Data summary'!$L$2:$W$523,V$14,FALSE)=0,NA(),VLOOKUP($B198,'Data summary'!$L$2:$W$523,V$14,FALSE))</f>
        <v>#N/A</v>
      </c>
      <c r="W198" s="207" t="s">
        <v>159</v>
      </c>
    </row>
    <row r="199" spans="10:23" x14ac:dyDescent="0.25">
      <c r="J199"/>
      <c r="L199" s="196" t="e">
        <f>IF(VLOOKUP($B199,'Data summary'!$L$2:$W$523,L$14,FALSE)=0,NA(),VLOOKUP($B199,'Data summary'!$L$2:$W$523,L$14,FALSE))</f>
        <v>#N/A</v>
      </c>
      <c r="M199" s="197" t="e">
        <f>IF(VLOOKUP($B199,'Data summary'!$L$2:$W$523,M$14,FALSE)=0,NA(),VLOOKUP($B199,'Data summary'!$L$2:$W$523,M$14,FALSE))</f>
        <v>#N/A</v>
      </c>
      <c r="N199" s="197" t="e">
        <f>IF(VLOOKUP($B199,'Data summary'!$L$2:$W$523,N$14,FALSE)=0,NA(),VLOOKUP($B199,'Data summary'!$L$2:$W$523,N$14,FALSE))</f>
        <v>#N/A</v>
      </c>
      <c r="O199" s="197" t="e">
        <f>IF(VLOOKUP($B199,'Data summary'!$L$2:$W$523,O$14,FALSE)=0,NA(),VLOOKUP($B199,'Data summary'!$L$2:$W$523,O$14,FALSE))</f>
        <v>#N/A</v>
      </c>
      <c r="P199" s="197" t="e">
        <f>IF(VLOOKUP($B199,'Data summary'!$L$2:$W$523,P$14,FALSE)=0,NA(),VLOOKUP($B199,'Data summary'!$L$2:$W$523,P$14,FALSE))</f>
        <v>#N/A</v>
      </c>
      <c r="Q199" s="197" t="e">
        <f>IF(VLOOKUP($B199,'Data summary'!$L$2:$W$523,Q$14,FALSE)=0,NA(),VLOOKUP($B199,'Data summary'!$L$2:$W$523,Q$14,FALSE))</f>
        <v>#N/A</v>
      </c>
      <c r="R199" s="197" t="e">
        <f>IF(VLOOKUP($B199,'Data summary'!$L$2:$W$523,R$14,FALSE)=0,NA(),VLOOKUP($B199,'Data summary'!$L$2:$W$523,R$14,FALSE))</f>
        <v>#N/A</v>
      </c>
      <c r="S199" s="197" t="e">
        <f>IF(VLOOKUP($B199,'Data summary'!$L$2:$W$523,S$14,FALSE)=0,NA(),VLOOKUP($B199,'Data summary'!$L$2:$W$523,S$14,FALSE))</f>
        <v>#N/A</v>
      </c>
      <c r="T199" s="197" t="e">
        <f>IF(VLOOKUP($B199,'Data summary'!$L$2:$W$523,T$14,FALSE)=0,NA(),VLOOKUP($B199,'Data summary'!$L$2:$W$523,T$14,FALSE))</f>
        <v>#N/A</v>
      </c>
      <c r="U199" s="197" t="e">
        <f>IF(VLOOKUP($B199,'Data summary'!$L$2:$W$523,U$14,FALSE)=0,NA(),VLOOKUP($B199,'Data summary'!$L$2:$W$523,U$14,FALSE))</f>
        <v>#N/A</v>
      </c>
      <c r="V199" s="198" t="e">
        <f>IF(VLOOKUP($B199,'Data summary'!$L$2:$W$523,V$14,FALSE)=0,NA(),VLOOKUP($B199,'Data summary'!$L$2:$W$523,V$14,FALSE))</f>
        <v>#N/A</v>
      </c>
      <c r="W199" s="207" t="s">
        <v>159</v>
      </c>
    </row>
    <row r="200" spans="10:23" x14ac:dyDescent="0.25">
      <c r="J200"/>
      <c r="L200" s="196" t="e">
        <f>IF(VLOOKUP($B200,'Data summary'!$L$2:$W$523,L$14,FALSE)=0,NA(),VLOOKUP($B200,'Data summary'!$L$2:$W$523,L$14,FALSE))</f>
        <v>#N/A</v>
      </c>
      <c r="M200" s="197" t="e">
        <f>IF(VLOOKUP($B200,'Data summary'!$L$2:$W$523,M$14,FALSE)=0,NA(),VLOOKUP($B200,'Data summary'!$L$2:$W$523,M$14,FALSE))</f>
        <v>#N/A</v>
      </c>
      <c r="N200" s="197" t="e">
        <f>IF(VLOOKUP($B200,'Data summary'!$L$2:$W$523,N$14,FALSE)=0,NA(),VLOOKUP($B200,'Data summary'!$L$2:$W$523,N$14,FALSE))</f>
        <v>#N/A</v>
      </c>
      <c r="O200" s="197" t="e">
        <f>IF(VLOOKUP($B200,'Data summary'!$L$2:$W$523,O$14,FALSE)=0,NA(),VLOOKUP($B200,'Data summary'!$L$2:$W$523,O$14,FALSE))</f>
        <v>#N/A</v>
      </c>
      <c r="P200" s="197" t="e">
        <f>IF(VLOOKUP($B200,'Data summary'!$L$2:$W$523,P$14,FALSE)=0,NA(),VLOOKUP($B200,'Data summary'!$L$2:$W$523,P$14,FALSE))</f>
        <v>#N/A</v>
      </c>
      <c r="Q200" s="197" t="e">
        <f>IF(VLOOKUP($B200,'Data summary'!$L$2:$W$523,Q$14,FALSE)=0,NA(),VLOOKUP($B200,'Data summary'!$L$2:$W$523,Q$14,FALSE))</f>
        <v>#N/A</v>
      </c>
      <c r="R200" s="197" t="e">
        <f>IF(VLOOKUP($B200,'Data summary'!$L$2:$W$523,R$14,FALSE)=0,NA(),VLOOKUP($B200,'Data summary'!$L$2:$W$523,R$14,FALSE))</f>
        <v>#N/A</v>
      </c>
      <c r="S200" s="197" t="e">
        <f>IF(VLOOKUP($B200,'Data summary'!$L$2:$W$523,S$14,FALSE)=0,NA(),VLOOKUP($B200,'Data summary'!$L$2:$W$523,S$14,FALSE))</f>
        <v>#N/A</v>
      </c>
      <c r="T200" s="197" t="e">
        <f>IF(VLOOKUP($B200,'Data summary'!$L$2:$W$523,T$14,FALSE)=0,NA(),VLOOKUP($B200,'Data summary'!$L$2:$W$523,T$14,FALSE))</f>
        <v>#N/A</v>
      </c>
      <c r="U200" s="197" t="e">
        <f>IF(VLOOKUP($B200,'Data summary'!$L$2:$W$523,U$14,FALSE)=0,NA(),VLOOKUP($B200,'Data summary'!$L$2:$W$523,U$14,FALSE))</f>
        <v>#N/A</v>
      </c>
      <c r="V200" s="198" t="e">
        <f>IF(VLOOKUP($B200,'Data summary'!$L$2:$W$523,V$14,FALSE)=0,NA(),VLOOKUP($B200,'Data summary'!$L$2:$W$523,V$14,FALSE))</f>
        <v>#N/A</v>
      </c>
      <c r="W200" s="207" t="s">
        <v>159</v>
      </c>
    </row>
    <row r="201" spans="10:23" x14ac:dyDescent="0.25">
      <c r="J201"/>
      <c r="L201" s="196" t="e">
        <f>IF(VLOOKUP($B201,'Data summary'!$L$2:$W$523,L$14,FALSE)=0,NA(),VLOOKUP($B201,'Data summary'!$L$2:$W$523,L$14,FALSE))</f>
        <v>#N/A</v>
      </c>
      <c r="M201" s="197" t="e">
        <f>IF(VLOOKUP($B201,'Data summary'!$L$2:$W$523,M$14,FALSE)=0,NA(),VLOOKUP($B201,'Data summary'!$L$2:$W$523,M$14,FALSE))</f>
        <v>#N/A</v>
      </c>
      <c r="N201" s="197" t="e">
        <f>IF(VLOOKUP($B201,'Data summary'!$L$2:$W$523,N$14,FALSE)=0,NA(),VLOOKUP($B201,'Data summary'!$L$2:$W$523,N$14,FALSE))</f>
        <v>#N/A</v>
      </c>
      <c r="O201" s="197" t="e">
        <f>IF(VLOOKUP($B201,'Data summary'!$L$2:$W$523,O$14,FALSE)=0,NA(),VLOOKUP($B201,'Data summary'!$L$2:$W$523,O$14,FALSE))</f>
        <v>#N/A</v>
      </c>
      <c r="P201" s="197" t="e">
        <f>IF(VLOOKUP($B201,'Data summary'!$L$2:$W$523,P$14,FALSE)=0,NA(),VLOOKUP($B201,'Data summary'!$L$2:$W$523,P$14,FALSE))</f>
        <v>#N/A</v>
      </c>
      <c r="Q201" s="197" t="e">
        <f>IF(VLOOKUP($B201,'Data summary'!$L$2:$W$523,Q$14,FALSE)=0,NA(),VLOOKUP($B201,'Data summary'!$L$2:$W$523,Q$14,FALSE))</f>
        <v>#N/A</v>
      </c>
      <c r="R201" s="197" t="e">
        <f>IF(VLOOKUP($B201,'Data summary'!$L$2:$W$523,R$14,FALSE)=0,NA(),VLOOKUP($B201,'Data summary'!$L$2:$W$523,R$14,FALSE))</f>
        <v>#N/A</v>
      </c>
      <c r="S201" s="197" t="e">
        <f>IF(VLOOKUP($B201,'Data summary'!$L$2:$W$523,S$14,FALSE)=0,NA(),VLOOKUP($B201,'Data summary'!$L$2:$W$523,S$14,FALSE))</f>
        <v>#N/A</v>
      </c>
      <c r="T201" s="197" t="e">
        <f>IF(VLOOKUP($B201,'Data summary'!$L$2:$W$523,T$14,FALSE)=0,NA(),VLOOKUP($B201,'Data summary'!$L$2:$W$523,T$14,FALSE))</f>
        <v>#N/A</v>
      </c>
      <c r="U201" s="197" t="e">
        <f>IF(VLOOKUP($B201,'Data summary'!$L$2:$W$523,U$14,FALSE)=0,NA(),VLOOKUP($B201,'Data summary'!$L$2:$W$523,U$14,FALSE))</f>
        <v>#N/A</v>
      </c>
      <c r="V201" s="198" t="e">
        <f>IF(VLOOKUP($B201,'Data summary'!$L$2:$W$523,V$14,FALSE)=0,NA(),VLOOKUP($B201,'Data summary'!$L$2:$W$523,V$14,FALSE))</f>
        <v>#N/A</v>
      </c>
      <c r="W201" s="207" t="s">
        <v>159</v>
      </c>
    </row>
    <row r="202" spans="10:23" x14ac:dyDescent="0.25">
      <c r="J202"/>
      <c r="L202" s="196" t="e">
        <f>IF(VLOOKUP($B202,'Data summary'!$L$2:$W$523,L$14,FALSE)=0,NA(),VLOOKUP($B202,'Data summary'!$L$2:$W$523,L$14,FALSE))</f>
        <v>#N/A</v>
      </c>
      <c r="M202" s="197" t="e">
        <f>IF(VLOOKUP($B202,'Data summary'!$L$2:$W$523,M$14,FALSE)=0,NA(),VLOOKUP($B202,'Data summary'!$L$2:$W$523,M$14,FALSE))</f>
        <v>#N/A</v>
      </c>
      <c r="N202" s="197" t="e">
        <f>IF(VLOOKUP($B202,'Data summary'!$L$2:$W$523,N$14,FALSE)=0,NA(),VLOOKUP($B202,'Data summary'!$L$2:$W$523,N$14,FALSE))</f>
        <v>#N/A</v>
      </c>
      <c r="O202" s="197" t="e">
        <f>IF(VLOOKUP($B202,'Data summary'!$L$2:$W$523,O$14,FALSE)=0,NA(),VLOOKUP($B202,'Data summary'!$L$2:$W$523,O$14,FALSE))</f>
        <v>#N/A</v>
      </c>
      <c r="P202" s="197" t="e">
        <f>IF(VLOOKUP($B202,'Data summary'!$L$2:$W$523,P$14,FALSE)=0,NA(),VLOOKUP($B202,'Data summary'!$L$2:$W$523,P$14,FALSE))</f>
        <v>#N/A</v>
      </c>
      <c r="Q202" s="197" t="e">
        <f>IF(VLOOKUP($B202,'Data summary'!$L$2:$W$523,Q$14,FALSE)=0,NA(),VLOOKUP($B202,'Data summary'!$L$2:$W$523,Q$14,FALSE))</f>
        <v>#N/A</v>
      </c>
      <c r="R202" s="197" t="e">
        <f>IF(VLOOKUP($B202,'Data summary'!$L$2:$W$523,R$14,FALSE)=0,NA(),VLOOKUP($B202,'Data summary'!$L$2:$W$523,R$14,FALSE))</f>
        <v>#N/A</v>
      </c>
      <c r="S202" s="197" t="e">
        <f>IF(VLOOKUP($B202,'Data summary'!$L$2:$W$523,S$14,FALSE)=0,NA(),VLOOKUP($B202,'Data summary'!$L$2:$W$523,S$14,FALSE))</f>
        <v>#N/A</v>
      </c>
      <c r="T202" s="197" t="e">
        <f>IF(VLOOKUP($B202,'Data summary'!$L$2:$W$523,T$14,FALSE)=0,NA(),VLOOKUP($B202,'Data summary'!$L$2:$W$523,T$14,FALSE))</f>
        <v>#N/A</v>
      </c>
      <c r="U202" s="197" t="e">
        <f>IF(VLOOKUP($B202,'Data summary'!$L$2:$W$523,U$14,FALSE)=0,NA(),VLOOKUP($B202,'Data summary'!$L$2:$W$523,U$14,FALSE))</f>
        <v>#N/A</v>
      </c>
      <c r="V202" s="198" t="e">
        <f>IF(VLOOKUP($B202,'Data summary'!$L$2:$W$523,V$14,FALSE)=0,NA(),VLOOKUP($B202,'Data summary'!$L$2:$W$523,V$14,FALSE))</f>
        <v>#N/A</v>
      </c>
      <c r="W202" s="207" t="s">
        <v>159</v>
      </c>
    </row>
    <row r="203" spans="10:23" x14ac:dyDescent="0.25">
      <c r="J203"/>
      <c r="L203" s="196" t="e">
        <f>IF(VLOOKUP($B203,'Data summary'!$L$2:$W$523,L$14,FALSE)=0,NA(),VLOOKUP($B203,'Data summary'!$L$2:$W$523,L$14,FALSE))</f>
        <v>#N/A</v>
      </c>
      <c r="M203" s="197" t="e">
        <f>IF(VLOOKUP($B203,'Data summary'!$L$2:$W$523,M$14,FALSE)=0,NA(),VLOOKUP($B203,'Data summary'!$L$2:$W$523,M$14,FALSE))</f>
        <v>#N/A</v>
      </c>
      <c r="N203" s="197" t="e">
        <f>IF(VLOOKUP($B203,'Data summary'!$L$2:$W$523,N$14,FALSE)=0,NA(),VLOOKUP($B203,'Data summary'!$L$2:$W$523,N$14,FALSE))</f>
        <v>#N/A</v>
      </c>
      <c r="O203" s="197" t="e">
        <f>IF(VLOOKUP($B203,'Data summary'!$L$2:$W$523,O$14,FALSE)=0,NA(),VLOOKUP($B203,'Data summary'!$L$2:$W$523,O$14,FALSE))</f>
        <v>#N/A</v>
      </c>
      <c r="P203" s="197" t="e">
        <f>IF(VLOOKUP($B203,'Data summary'!$L$2:$W$523,P$14,FALSE)=0,NA(),VLOOKUP($B203,'Data summary'!$L$2:$W$523,P$14,FALSE))</f>
        <v>#N/A</v>
      </c>
      <c r="Q203" s="197" t="e">
        <f>IF(VLOOKUP($B203,'Data summary'!$L$2:$W$523,Q$14,FALSE)=0,NA(),VLOOKUP($B203,'Data summary'!$L$2:$W$523,Q$14,FALSE))</f>
        <v>#N/A</v>
      </c>
      <c r="R203" s="197" t="e">
        <f>IF(VLOOKUP($B203,'Data summary'!$L$2:$W$523,R$14,FALSE)=0,NA(),VLOOKUP($B203,'Data summary'!$L$2:$W$523,R$14,FALSE))</f>
        <v>#N/A</v>
      </c>
      <c r="S203" s="197" t="e">
        <f>IF(VLOOKUP($B203,'Data summary'!$L$2:$W$523,S$14,FALSE)=0,NA(),VLOOKUP($B203,'Data summary'!$L$2:$W$523,S$14,FALSE))</f>
        <v>#N/A</v>
      </c>
      <c r="T203" s="197" t="e">
        <f>IF(VLOOKUP($B203,'Data summary'!$L$2:$W$523,T$14,FALSE)=0,NA(),VLOOKUP($B203,'Data summary'!$L$2:$W$523,T$14,FALSE))</f>
        <v>#N/A</v>
      </c>
      <c r="U203" s="197" t="e">
        <f>IF(VLOOKUP($B203,'Data summary'!$L$2:$W$523,U$14,FALSE)=0,NA(),VLOOKUP($B203,'Data summary'!$L$2:$W$523,U$14,FALSE))</f>
        <v>#N/A</v>
      </c>
      <c r="V203" s="198" t="e">
        <f>IF(VLOOKUP($B203,'Data summary'!$L$2:$W$523,V$14,FALSE)=0,NA(),VLOOKUP($B203,'Data summary'!$L$2:$W$523,V$14,FALSE))</f>
        <v>#N/A</v>
      </c>
      <c r="W203" s="207" t="s">
        <v>159</v>
      </c>
    </row>
    <row r="204" spans="10:23" x14ac:dyDescent="0.25">
      <c r="J204"/>
      <c r="L204" s="196" t="e">
        <f>IF(VLOOKUP($B204,'Data summary'!$L$2:$W$523,L$14,FALSE)=0,NA(),VLOOKUP($B204,'Data summary'!$L$2:$W$523,L$14,FALSE))</f>
        <v>#N/A</v>
      </c>
      <c r="M204" s="197" t="e">
        <f>IF(VLOOKUP($B204,'Data summary'!$L$2:$W$523,M$14,FALSE)=0,NA(),VLOOKUP($B204,'Data summary'!$L$2:$W$523,M$14,FALSE))</f>
        <v>#N/A</v>
      </c>
      <c r="N204" s="197" t="e">
        <f>IF(VLOOKUP($B204,'Data summary'!$L$2:$W$523,N$14,FALSE)=0,NA(),VLOOKUP($B204,'Data summary'!$L$2:$W$523,N$14,FALSE))</f>
        <v>#N/A</v>
      </c>
      <c r="O204" s="197" t="e">
        <f>IF(VLOOKUP($B204,'Data summary'!$L$2:$W$523,O$14,FALSE)=0,NA(),VLOOKUP($B204,'Data summary'!$L$2:$W$523,O$14,FALSE))</f>
        <v>#N/A</v>
      </c>
      <c r="P204" s="197" t="e">
        <f>IF(VLOOKUP($B204,'Data summary'!$L$2:$W$523,P$14,FALSE)=0,NA(),VLOOKUP($B204,'Data summary'!$L$2:$W$523,P$14,FALSE))</f>
        <v>#N/A</v>
      </c>
      <c r="Q204" s="197" t="e">
        <f>IF(VLOOKUP($B204,'Data summary'!$L$2:$W$523,Q$14,FALSE)=0,NA(),VLOOKUP($B204,'Data summary'!$L$2:$W$523,Q$14,FALSE))</f>
        <v>#N/A</v>
      </c>
      <c r="R204" s="197" t="e">
        <f>IF(VLOOKUP($B204,'Data summary'!$L$2:$W$523,R$14,FALSE)=0,NA(),VLOOKUP($B204,'Data summary'!$L$2:$W$523,R$14,FALSE))</f>
        <v>#N/A</v>
      </c>
      <c r="S204" s="197" t="e">
        <f>IF(VLOOKUP($B204,'Data summary'!$L$2:$W$523,S$14,FALSE)=0,NA(),VLOOKUP($B204,'Data summary'!$L$2:$W$523,S$14,FALSE))</f>
        <v>#N/A</v>
      </c>
      <c r="T204" s="197" t="e">
        <f>IF(VLOOKUP($B204,'Data summary'!$L$2:$W$523,T$14,FALSE)=0,NA(),VLOOKUP($B204,'Data summary'!$L$2:$W$523,T$14,FALSE))</f>
        <v>#N/A</v>
      </c>
      <c r="U204" s="197" t="e">
        <f>IF(VLOOKUP($B204,'Data summary'!$L$2:$W$523,U$14,FALSE)=0,NA(),VLOOKUP($B204,'Data summary'!$L$2:$W$523,U$14,FALSE))</f>
        <v>#N/A</v>
      </c>
      <c r="V204" s="198" t="e">
        <f>IF(VLOOKUP($B204,'Data summary'!$L$2:$W$523,V$14,FALSE)=0,NA(),VLOOKUP($B204,'Data summary'!$L$2:$W$523,V$14,FALSE))</f>
        <v>#N/A</v>
      </c>
      <c r="W204" s="207" t="s">
        <v>159</v>
      </c>
    </row>
    <row r="205" spans="10:23" x14ac:dyDescent="0.25">
      <c r="J205"/>
      <c r="L205" s="196" t="e">
        <f>IF(VLOOKUP($B205,'Data summary'!$L$2:$W$523,L$14,FALSE)=0,NA(),VLOOKUP($B205,'Data summary'!$L$2:$W$523,L$14,FALSE))</f>
        <v>#N/A</v>
      </c>
      <c r="M205" s="197" t="e">
        <f>IF(VLOOKUP($B205,'Data summary'!$L$2:$W$523,M$14,FALSE)=0,NA(),VLOOKUP($B205,'Data summary'!$L$2:$W$523,M$14,FALSE))</f>
        <v>#N/A</v>
      </c>
      <c r="N205" s="197" t="e">
        <f>IF(VLOOKUP($B205,'Data summary'!$L$2:$W$523,N$14,FALSE)=0,NA(),VLOOKUP($B205,'Data summary'!$L$2:$W$523,N$14,FALSE))</f>
        <v>#N/A</v>
      </c>
      <c r="O205" s="197" t="e">
        <f>IF(VLOOKUP($B205,'Data summary'!$L$2:$W$523,O$14,FALSE)=0,NA(),VLOOKUP($B205,'Data summary'!$L$2:$W$523,O$14,FALSE))</f>
        <v>#N/A</v>
      </c>
      <c r="P205" s="197" t="e">
        <f>IF(VLOOKUP($B205,'Data summary'!$L$2:$W$523,P$14,FALSE)=0,NA(),VLOOKUP($B205,'Data summary'!$L$2:$W$523,P$14,FALSE))</f>
        <v>#N/A</v>
      </c>
      <c r="Q205" s="197" t="e">
        <f>IF(VLOOKUP($B205,'Data summary'!$L$2:$W$523,Q$14,FALSE)=0,NA(),VLOOKUP($B205,'Data summary'!$L$2:$W$523,Q$14,FALSE))</f>
        <v>#N/A</v>
      </c>
      <c r="R205" s="197" t="e">
        <f>IF(VLOOKUP($B205,'Data summary'!$L$2:$W$523,R$14,FALSE)=0,NA(),VLOOKUP($B205,'Data summary'!$L$2:$W$523,R$14,FALSE))</f>
        <v>#N/A</v>
      </c>
      <c r="S205" s="197" t="e">
        <f>IF(VLOOKUP($B205,'Data summary'!$L$2:$W$523,S$14,FALSE)=0,NA(),VLOOKUP($B205,'Data summary'!$L$2:$W$523,S$14,FALSE))</f>
        <v>#N/A</v>
      </c>
      <c r="T205" s="197" t="e">
        <f>IF(VLOOKUP($B205,'Data summary'!$L$2:$W$523,T$14,FALSE)=0,NA(),VLOOKUP($B205,'Data summary'!$L$2:$W$523,T$14,FALSE))</f>
        <v>#N/A</v>
      </c>
      <c r="U205" s="197" t="e">
        <f>IF(VLOOKUP($B205,'Data summary'!$L$2:$W$523,U$14,FALSE)=0,NA(),VLOOKUP($B205,'Data summary'!$L$2:$W$523,U$14,FALSE))</f>
        <v>#N/A</v>
      </c>
      <c r="V205" s="198" t="e">
        <f>IF(VLOOKUP($B205,'Data summary'!$L$2:$W$523,V$14,FALSE)=0,NA(),VLOOKUP($B205,'Data summary'!$L$2:$W$523,V$14,FALSE))</f>
        <v>#N/A</v>
      </c>
      <c r="W205" s="207" t="s">
        <v>159</v>
      </c>
    </row>
    <row r="206" spans="10:23" x14ac:dyDescent="0.25">
      <c r="J206"/>
      <c r="L206" s="196" t="e">
        <f>IF(VLOOKUP($B206,'Data summary'!$L$2:$W$523,L$14,FALSE)=0,NA(),VLOOKUP($B206,'Data summary'!$L$2:$W$523,L$14,FALSE))</f>
        <v>#N/A</v>
      </c>
      <c r="M206" s="197" t="e">
        <f>IF(VLOOKUP($B206,'Data summary'!$L$2:$W$523,M$14,FALSE)=0,NA(),VLOOKUP($B206,'Data summary'!$L$2:$W$523,M$14,FALSE))</f>
        <v>#N/A</v>
      </c>
      <c r="N206" s="197" t="e">
        <f>IF(VLOOKUP($B206,'Data summary'!$L$2:$W$523,N$14,FALSE)=0,NA(),VLOOKUP($B206,'Data summary'!$L$2:$W$523,N$14,FALSE))</f>
        <v>#N/A</v>
      </c>
      <c r="O206" s="197" t="e">
        <f>IF(VLOOKUP($B206,'Data summary'!$L$2:$W$523,O$14,FALSE)=0,NA(),VLOOKUP($B206,'Data summary'!$L$2:$W$523,O$14,FALSE))</f>
        <v>#N/A</v>
      </c>
      <c r="P206" s="197" t="e">
        <f>IF(VLOOKUP($B206,'Data summary'!$L$2:$W$523,P$14,FALSE)=0,NA(),VLOOKUP($B206,'Data summary'!$L$2:$W$523,P$14,FALSE))</f>
        <v>#N/A</v>
      </c>
      <c r="Q206" s="197" t="e">
        <f>IF(VLOOKUP($B206,'Data summary'!$L$2:$W$523,Q$14,FALSE)=0,NA(),VLOOKUP($B206,'Data summary'!$L$2:$W$523,Q$14,FALSE))</f>
        <v>#N/A</v>
      </c>
      <c r="R206" s="197" t="e">
        <f>IF(VLOOKUP($B206,'Data summary'!$L$2:$W$523,R$14,FALSE)=0,NA(),VLOOKUP($B206,'Data summary'!$L$2:$W$523,R$14,FALSE))</f>
        <v>#N/A</v>
      </c>
      <c r="S206" s="197" t="e">
        <f>IF(VLOOKUP($B206,'Data summary'!$L$2:$W$523,S$14,FALSE)=0,NA(),VLOOKUP($B206,'Data summary'!$L$2:$W$523,S$14,FALSE))</f>
        <v>#N/A</v>
      </c>
      <c r="T206" s="197" t="e">
        <f>IF(VLOOKUP($B206,'Data summary'!$L$2:$W$523,T$14,FALSE)=0,NA(),VLOOKUP($B206,'Data summary'!$L$2:$W$523,T$14,FALSE))</f>
        <v>#N/A</v>
      </c>
      <c r="U206" s="197" t="e">
        <f>IF(VLOOKUP($B206,'Data summary'!$L$2:$W$523,U$14,FALSE)=0,NA(),VLOOKUP($B206,'Data summary'!$L$2:$W$523,U$14,FALSE))</f>
        <v>#N/A</v>
      </c>
      <c r="V206" s="198" t="e">
        <f>IF(VLOOKUP($B206,'Data summary'!$L$2:$W$523,V$14,FALSE)=0,NA(),VLOOKUP($B206,'Data summary'!$L$2:$W$523,V$14,FALSE))</f>
        <v>#N/A</v>
      </c>
      <c r="W206" s="207" t="s">
        <v>159</v>
      </c>
    </row>
    <row r="207" spans="10:23" x14ac:dyDescent="0.25">
      <c r="J207"/>
      <c r="L207" s="196" t="e">
        <f>IF(VLOOKUP($B207,'Data summary'!$L$2:$W$523,L$14,FALSE)=0,NA(),VLOOKUP($B207,'Data summary'!$L$2:$W$523,L$14,FALSE))</f>
        <v>#N/A</v>
      </c>
      <c r="M207" s="197" t="e">
        <f>IF(VLOOKUP($B207,'Data summary'!$L$2:$W$523,M$14,FALSE)=0,NA(),VLOOKUP($B207,'Data summary'!$L$2:$W$523,M$14,FALSE))</f>
        <v>#N/A</v>
      </c>
      <c r="N207" s="197" t="e">
        <f>IF(VLOOKUP($B207,'Data summary'!$L$2:$W$523,N$14,FALSE)=0,NA(),VLOOKUP($B207,'Data summary'!$L$2:$W$523,N$14,FALSE))</f>
        <v>#N/A</v>
      </c>
      <c r="O207" s="197" t="e">
        <f>IF(VLOOKUP($B207,'Data summary'!$L$2:$W$523,O$14,FALSE)=0,NA(),VLOOKUP($B207,'Data summary'!$L$2:$W$523,O$14,FALSE))</f>
        <v>#N/A</v>
      </c>
      <c r="P207" s="197" t="e">
        <f>IF(VLOOKUP($B207,'Data summary'!$L$2:$W$523,P$14,FALSE)=0,NA(),VLOOKUP($B207,'Data summary'!$L$2:$W$523,P$14,FALSE))</f>
        <v>#N/A</v>
      </c>
      <c r="Q207" s="197" t="e">
        <f>IF(VLOOKUP($B207,'Data summary'!$L$2:$W$523,Q$14,FALSE)=0,NA(),VLOOKUP($B207,'Data summary'!$L$2:$W$523,Q$14,FALSE))</f>
        <v>#N/A</v>
      </c>
      <c r="R207" s="197" t="e">
        <f>IF(VLOOKUP($B207,'Data summary'!$L$2:$W$523,R$14,FALSE)=0,NA(),VLOOKUP($B207,'Data summary'!$L$2:$W$523,R$14,FALSE))</f>
        <v>#N/A</v>
      </c>
      <c r="S207" s="197" t="e">
        <f>IF(VLOOKUP($B207,'Data summary'!$L$2:$W$523,S$14,FALSE)=0,NA(),VLOOKUP($B207,'Data summary'!$L$2:$W$523,S$14,FALSE))</f>
        <v>#N/A</v>
      </c>
      <c r="T207" s="197" t="e">
        <f>IF(VLOOKUP($B207,'Data summary'!$L$2:$W$523,T$14,FALSE)=0,NA(),VLOOKUP($B207,'Data summary'!$L$2:$W$523,T$14,FALSE))</f>
        <v>#N/A</v>
      </c>
      <c r="U207" s="197" t="e">
        <f>IF(VLOOKUP($B207,'Data summary'!$L$2:$W$523,U$14,FALSE)=0,NA(),VLOOKUP($B207,'Data summary'!$L$2:$W$523,U$14,FALSE))</f>
        <v>#N/A</v>
      </c>
      <c r="V207" s="198" t="e">
        <f>IF(VLOOKUP($B207,'Data summary'!$L$2:$W$523,V$14,FALSE)=0,NA(),VLOOKUP($B207,'Data summary'!$L$2:$W$523,V$14,FALSE))</f>
        <v>#N/A</v>
      </c>
      <c r="W207" s="207" t="s">
        <v>159</v>
      </c>
    </row>
    <row r="208" spans="10:23" x14ac:dyDescent="0.25">
      <c r="J208"/>
      <c r="L208" s="196" t="e">
        <f>IF(VLOOKUP($B208,'Data summary'!$L$2:$W$523,L$14,FALSE)=0,NA(),VLOOKUP($B208,'Data summary'!$L$2:$W$523,L$14,FALSE))</f>
        <v>#N/A</v>
      </c>
      <c r="M208" s="197" t="e">
        <f>IF(VLOOKUP($B208,'Data summary'!$L$2:$W$523,M$14,FALSE)=0,NA(),VLOOKUP($B208,'Data summary'!$L$2:$W$523,M$14,FALSE))</f>
        <v>#N/A</v>
      </c>
      <c r="N208" s="197" t="e">
        <f>IF(VLOOKUP($B208,'Data summary'!$L$2:$W$523,N$14,FALSE)=0,NA(),VLOOKUP($B208,'Data summary'!$L$2:$W$523,N$14,FALSE))</f>
        <v>#N/A</v>
      </c>
      <c r="O208" s="197" t="e">
        <f>IF(VLOOKUP($B208,'Data summary'!$L$2:$W$523,O$14,FALSE)=0,NA(),VLOOKUP($B208,'Data summary'!$L$2:$W$523,O$14,FALSE))</f>
        <v>#N/A</v>
      </c>
      <c r="P208" s="197" t="e">
        <f>IF(VLOOKUP($B208,'Data summary'!$L$2:$W$523,P$14,FALSE)=0,NA(),VLOOKUP($B208,'Data summary'!$L$2:$W$523,P$14,FALSE))</f>
        <v>#N/A</v>
      </c>
      <c r="Q208" s="197" t="e">
        <f>IF(VLOOKUP($B208,'Data summary'!$L$2:$W$523,Q$14,FALSE)=0,NA(),VLOOKUP($B208,'Data summary'!$L$2:$W$523,Q$14,FALSE))</f>
        <v>#N/A</v>
      </c>
      <c r="R208" s="197" t="e">
        <f>IF(VLOOKUP($B208,'Data summary'!$L$2:$W$523,R$14,FALSE)=0,NA(),VLOOKUP($B208,'Data summary'!$L$2:$W$523,R$14,FALSE))</f>
        <v>#N/A</v>
      </c>
      <c r="S208" s="197" t="e">
        <f>IF(VLOOKUP($B208,'Data summary'!$L$2:$W$523,S$14,FALSE)=0,NA(),VLOOKUP($B208,'Data summary'!$L$2:$W$523,S$14,FALSE))</f>
        <v>#N/A</v>
      </c>
      <c r="T208" s="197" t="e">
        <f>IF(VLOOKUP($B208,'Data summary'!$L$2:$W$523,T$14,FALSE)=0,NA(),VLOOKUP($B208,'Data summary'!$L$2:$W$523,T$14,FALSE))</f>
        <v>#N/A</v>
      </c>
      <c r="U208" s="197" t="e">
        <f>IF(VLOOKUP($B208,'Data summary'!$L$2:$W$523,U$14,FALSE)=0,NA(),VLOOKUP($B208,'Data summary'!$L$2:$W$523,U$14,FALSE))</f>
        <v>#N/A</v>
      </c>
      <c r="V208" s="198" t="e">
        <f>IF(VLOOKUP($B208,'Data summary'!$L$2:$W$523,V$14,FALSE)=0,NA(),VLOOKUP($B208,'Data summary'!$L$2:$W$523,V$14,FALSE))</f>
        <v>#N/A</v>
      </c>
      <c r="W208" s="207" t="s">
        <v>159</v>
      </c>
    </row>
    <row r="209" spans="10:23" x14ac:dyDescent="0.25">
      <c r="J209"/>
      <c r="L209" s="196" t="e">
        <f>IF(VLOOKUP($B209,'Data summary'!$L$2:$W$523,L$14,FALSE)=0,NA(),VLOOKUP($B209,'Data summary'!$L$2:$W$523,L$14,FALSE))</f>
        <v>#N/A</v>
      </c>
      <c r="M209" s="197" t="e">
        <f>IF(VLOOKUP($B209,'Data summary'!$L$2:$W$523,M$14,FALSE)=0,NA(),VLOOKUP($B209,'Data summary'!$L$2:$W$523,M$14,FALSE))</f>
        <v>#N/A</v>
      </c>
      <c r="N209" s="197" t="e">
        <f>IF(VLOOKUP($B209,'Data summary'!$L$2:$W$523,N$14,FALSE)=0,NA(),VLOOKUP($B209,'Data summary'!$L$2:$W$523,N$14,FALSE))</f>
        <v>#N/A</v>
      </c>
      <c r="O209" s="197" t="e">
        <f>IF(VLOOKUP($B209,'Data summary'!$L$2:$W$523,O$14,FALSE)=0,NA(),VLOOKUP($B209,'Data summary'!$L$2:$W$523,O$14,FALSE))</f>
        <v>#N/A</v>
      </c>
      <c r="P209" s="197" t="e">
        <f>IF(VLOOKUP($B209,'Data summary'!$L$2:$W$523,P$14,FALSE)=0,NA(),VLOOKUP($B209,'Data summary'!$L$2:$W$523,P$14,FALSE))</f>
        <v>#N/A</v>
      </c>
      <c r="Q209" s="197" t="e">
        <f>IF(VLOOKUP($B209,'Data summary'!$L$2:$W$523,Q$14,FALSE)=0,NA(),VLOOKUP($B209,'Data summary'!$L$2:$W$523,Q$14,FALSE))</f>
        <v>#N/A</v>
      </c>
      <c r="R209" s="197" t="e">
        <f>IF(VLOOKUP($B209,'Data summary'!$L$2:$W$523,R$14,FALSE)=0,NA(),VLOOKUP($B209,'Data summary'!$L$2:$W$523,R$14,FALSE))</f>
        <v>#N/A</v>
      </c>
      <c r="S209" s="197" t="e">
        <f>IF(VLOOKUP($B209,'Data summary'!$L$2:$W$523,S$14,FALSE)=0,NA(),VLOOKUP($B209,'Data summary'!$L$2:$W$523,S$14,FALSE))</f>
        <v>#N/A</v>
      </c>
      <c r="T209" s="197" t="e">
        <f>IF(VLOOKUP($B209,'Data summary'!$L$2:$W$523,T$14,FALSE)=0,NA(),VLOOKUP($B209,'Data summary'!$L$2:$W$523,T$14,FALSE))</f>
        <v>#N/A</v>
      </c>
      <c r="U209" s="197" t="e">
        <f>IF(VLOOKUP($B209,'Data summary'!$L$2:$W$523,U$14,FALSE)=0,NA(),VLOOKUP($B209,'Data summary'!$L$2:$W$523,U$14,FALSE))</f>
        <v>#N/A</v>
      </c>
      <c r="V209" s="198" t="e">
        <f>IF(VLOOKUP($B209,'Data summary'!$L$2:$W$523,V$14,FALSE)=0,NA(),VLOOKUP($B209,'Data summary'!$L$2:$W$523,V$14,FALSE))</f>
        <v>#N/A</v>
      </c>
      <c r="W209" s="207" t="s">
        <v>159</v>
      </c>
    </row>
    <row r="210" spans="10:23" x14ac:dyDescent="0.25">
      <c r="J210"/>
      <c r="L210" s="196" t="e">
        <f>IF(VLOOKUP($B210,'Data summary'!$L$2:$W$523,L$14,FALSE)=0,NA(),VLOOKUP($B210,'Data summary'!$L$2:$W$523,L$14,FALSE))</f>
        <v>#N/A</v>
      </c>
      <c r="M210" s="197" t="e">
        <f>IF(VLOOKUP($B210,'Data summary'!$L$2:$W$523,M$14,FALSE)=0,NA(),VLOOKUP($B210,'Data summary'!$L$2:$W$523,M$14,FALSE))</f>
        <v>#N/A</v>
      </c>
      <c r="N210" s="197" t="e">
        <f>IF(VLOOKUP($B210,'Data summary'!$L$2:$W$523,N$14,FALSE)=0,NA(),VLOOKUP($B210,'Data summary'!$L$2:$W$523,N$14,FALSE))</f>
        <v>#N/A</v>
      </c>
      <c r="O210" s="197" t="e">
        <f>IF(VLOOKUP($B210,'Data summary'!$L$2:$W$523,O$14,FALSE)=0,NA(),VLOOKUP($B210,'Data summary'!$L$2:$W$523,O$14,FALSE))</f>
        <v>#N/A</v>
      </c>
      <c r="P210" s="197" t="e">
        <f>IF(VLOOKUP($B210,'Data summary'!$L$2:$W$523,P$14,FALSE)=0,NA(),VLOOKUP($B210,'Data summary'!$L$2:$W$523,P$14,FALSE))</f>
        <v>#N/A</v>
      </c>
      <c r="Q210" s="197" t="e">
        <f>IF(VLOOKUP($B210,'Data summary'!$L$2:$W$523,Q$14,FALSE)=0,NA(),VLOOKUP($B210,'Data summary'!$L$2:$W$523,Q$14,FALSE))</f>
        <v>#N/A</v>
      </c>
      <c r="R210" s="197" t="e">
        <f>IF(VLOOKUP($B210,'Data summary'!$L$2:$W$523,R$14,FALSE)=0,NA(),VLOOKUP($B210,'Data summary'!$L$2:$W$523,R$14,FALSE))</f>
        <v>#N/A</v>
      </c>
      <c r="S210" s="197" t="e">
        <f>IF(VLOOKUP($B210,'Data summary'!$L$2:$W$523,S$14,FALSE)=0,NA(),VLOOKUP($B210,'Data summary'!$L$2:$W$523,S$14,FALSE))</f>
        <v>#N/A</v>
      </c>
      <c r="T210" s="197" t="e">
        <f>IF(VLOOKUP($B210,'Data summary'!$L$2:$W$523,T$14,FALSE)=0,NA(),VLOOKUP($B210,'Data summary'!$L$2:$W$523,T$14,FALSE))</f>
        <v>#N/A</v>
      </c>
      <c r="U210" s="197" t="e">
        <f>IF(VLOOKUP($B210,'Data summary'!$L$2:$W$523,U$14,FALSE)=0,NA(),VLOOKUP($B210,'Data summary'!$L$2:$W$523,U$14,FALSE))</f>
        <v>#N/A</v>
      </c>
      <c r="V210" s="198" t="e">
        <f>IF(VLOOKUP($B210,'Data summary'!$L$2:$W$523,V$14,FALSE)=0,NA(),VLOOKUP($B210,'Data summary'!$L$2:$W$523,V$14,FALSE))</f>
        <v>#N/A</v>
      </c>
      <c r="W210" s="207" t="s">
        <v>159</v>
      </c>
    </row>
    <row r="211" spans="10:23" x14ac:dyDescent="0.25">
      <c r="J211"/>
      <c r="L211" s="196" t="e">
        <f>IF(VLOOKUP($B211,'Data summary'!$L$2:$W$523,L$14,FALSE)=0,NA(),VLOOKUP($B211,'Data summary'!$L$2:$W$523,L$14,FALSE))</f>
        <v>#N/A</v>
      </c>
      <c r="M211" s="197" t="e">
        <f>IF(VLOOKUP($B211,'Data summary'!$L$2:$W$523,M$14,FALSE)=0,NA(),VLOOKUP($B211,'Data summary'!$L$2:$W$523,M$14,FALSE))</f>
        <v>#N/A</v>
      </c>
      <c r="N211" s="197" t="e">
        <f>IF(VLOOKUP($B211,'Data summary'!$L$2:$W$523,N$14,FALSE)=0,NA(),VLOOKUP($B211,'Data summary'!$L$2:$W$523,N$14,FALSE))</f>
        <v>#N/A</v>
      </c>
      <c r="O211" s="197" t="e">
        <f>IF(VLOOKUP($B211,'Data summary'!$L$2:$W$523,O$14,FALSE)=0,NA(),VLOOKUP($B211,'Data summary'!$L$2:$W$523,O$14,FALSE))</f>
        <v>#N/A</v>
      </c>
      <c r="P211" s="197" t="e">
        <f>IF(VLOOKUP($B211,'Data summary'!$L$2:$W$523,P$14,FALSE)=0,NA(),VLOOKUP($B211,'Data summary'!$L$2:$W$523,P$14,FALSE))</f>
        <v>#N/A</v>
      </c>
      <c r="Q211" s="197" t="e">
        <f>IF(VLOOKUP($B211,'Data summary'!$L$2:$W$523,Q$14,FALSE)=0,NA(),VLOOKUP($B211,'Data summary'!$L$2:$W$523,Q$14,FALSE))</f>
        <v>#N/A</v>
      </c>
      <c r="R211" s="197" t="e">
        <f>IF(VLOOKUP($B211,'Data summary'!$L$2:$W$523,R$14,FALSE)=0,NA(),VLOOKUP($B211,'Data summary'!$L$2:$W$523,R$14,FALSE))</f>
        <v>#N/A</v>
      </c>
      <c r="S211" s="197" t="e">
        <f>IF(VLOOKUP($B211,'Data summary'!$L$2:$W$523,S$14,FALSE)=0,NA(),VLOOKUP($B211,'Data summary'!$L$2:$W$523,S$14,FALSE))</f>
        <v>#N/A</v>
      </c>
      <c r="T211" s="197" t="e">
        <f>IF(VLOOKUP($B211,'Data summary'!$L$2:$W$523,T$14,FALSE)=0,NA(),VLOOKUP($B211,'Data summary'!$L$2:$W$523,T$14,FALSE))</f>
        <v>#N/A</v>
      </c>
      <c r="U211" s="197" t="e">
        <f>IF(VLOOKUP($B211,'Data summary'!$L$2:$W$523,U$14,FALSE)=0,NA(),VLOOKUP($B211,'Data summary'!$L$2:$W$523,U$14,FALSE))</f>
        <v>#N/A</v>
      </c>
      <c r="V211" s="198" t="e">
        <f>IF(VLOOKUP($B211,'Data summary'!$L$2:$W$523,V$14,FALSE)=0,NA(),VLOOKUP($B211,'Data summary'!$L$2:$W$523,V$14,FALSE))</f>
        <v>#N/A</v>
      </c>
      <c r="W211" s="207" t="s">
        <v>159</v>
      </c>
    </row>
    <row r="212" spans="10:23" x14ac:dyDescent="0.25">
      <c r="J212"/>
      <c r="L212" s="196" t="e">
        <f>IF(VLOOKUP($B212,'Data summary'!$L$2:$W$523,L$14,FALSE)=0,NA(),VLOOKUP($B212,'Data summary'!$L$2:$W$523,L$14,FALSE))</f>
        <v>#N/A</v>
      </c>
      <c r="M212" s="197" t="e">
        <f>IF(VLOOKUP($B212,'Data summary'!$L$2:$W$523,M$14,FALSE)=0,NA(),VLOOKUP($B212,'Data summary'!$L$2:$W$523,M$14,FALSE))</f>
        <v>#N/A</v>
      </c>
      <c r="N212" s="197" t="e">
        <f>IF(VLOOKUP($B212,'Data summary'!$L$2:$W$523,N$14,FALSE)=0,NA(),VLOOKUP($B212,'Data summary'!$L$2:$W$523,N$14,FALSE))</f>
        <v>#N/A</v>
      </c>
      <c r="O212" s="197" t="e">
        <f>IF(VLOOKUP($B212,'Data summary'!$L$2:$W$523,O$14,FALSE)=0,NA(),VLOOKUP($B212,'Data summary'!$L$2:$W$523,O$14,FALSE))</f>
        <v>#N/A</v>
      </c>
      <c r="P212" s="197" t="e">
        <f>IF(VLOOKUP($B212,'Data summary'!$L$2:$W$523,P$14,FALSE)=0,NA(),VLOOKUP($B212,'Data summary'!$L$2:$W$523,P$14,FALSE))</f>
        <v>#N/A</v>
      </c>
      <c r="Q212" s="197" t="e">
        <f>IF(VLOOKUP($B212,'Data summary'!$L$2:$W$523,Q$14,FALSE)=0,NA(),VLOOKUP($B212,'Data summary'!$L$2:$W$523,Q$14,FALSE))</f>
        <v>#N/A</v>
      </c>
      <c r="R212" s="197" t="e">
        <f>IF(VLOOKUP($B212,'Data summary'!$L$2:$W$523,R$14,FALSE)=0,NA(),VLOOKUP($B212,'Data summary'!$L$2:$W$523,R$14,FALSE))</f>
        <v>#N/A</v>
      </c>
      <c r="S212" s="197" t="e">
        <f>IF(VLOOKUP($B212,'Data summary'!$L$2:$W$523,S$14,FALSE)=0,NA(),VLOOKUP($B212,'Data summary'!$L$2:$W$523,S$14,FALSE))</f>
        <v>#N/A</v>
      </c>
      <c r="T212" s="197" t="e">
        <f>IF(VLOOKUP($B212,'Data summary'!$L$2:$W$523,T$14,FALSE)=0,NA(),VLOOKUP($B212,'Data summary'!$L$2:$W$523,T$14,FALSE))</f>
        <v>#N/A</v>
      </c>
      <c r="U212" s="197" t="e">
        <f>IF(VLOOKUP($B212,'Data summary'!$L$2:$W$523,U$14,FALSE)=0,NA(),VLOOKUP($B212,'Data summary'!$L$2:$W$523,U$14,FALSE))</f>
        <v>#N/A</v>
      </c>
      <c r="V212" s="198" t="e">
        <f>IF(VLOOKUP($B212,'Data summary'!$L$2:$W$523,V$14,FALSE)=0,NA(),VLOOKUP($B212,'Data summary'!$L$2:$W$523,V$14,FALSE))</f>
        <v>#N/A</v>
      </c>
      <c r="W212" s="207" t="s">
        <v>159</v>
      </c>
    </row>
    <row r="213" spans="10:23" x14ac:dyDescent="0.25">
      <c r="J213"/>
      <c r="L213" s="196" t="e">
        <f>IF(VLOOKUP($B213,'Data summary'!$L$2:$W$523,L$14,FALSE)=0,NA(),VLOOKUP($B213,'Data summary'!$L$2:$W$523,L$14,FALSE))</f>
        <v>#N/A</v>
      </c>
      <c r="M213" s="197" t="e">
        <f>IF(VLOOKUP($B213,'Data summary'!$L$2:$W$523,M$14,FALSE)=0,NA(),VLOOKUP($B213,'Data summary'!$L$2:$W$523,M$14,FALSE))</f>
        <v>#N/A</v>
      </c>
      <c r="N213" s="197" t="e">
        <f>IF(VLOOKUP($B213,'Data summary'!$L$2:$W$523,N$14,FALSE)=0,NA(),VLOOKUP($B213,'Data summary'!$L$2:$W$523,N$14,FALSE))</f>
        <v>#N/A</v>
      </c>
      <c r="O213" s="197" t="e">
        <f>IF(VLOOKUP($B213,'Data summary'!$L$2:$W$523,O$14,FALSE)=0,NA(),VLOOKUP($B213,'Data summary'!$L$2:$W$523,O$14,FALSE))</f>
        <v>#N/A</v>
      </c>
      <c r="P213" s="197" t="e">
        <f>IF(VLOOKUP($B213,'Data summary'!$L$2:$W$523,P$14,FALSE)=0,NA(),VLOOKUP($B213,'Data summary'!$L$2:$W$523,P$14,FALSE))</f>
        <v>#N/A</v>
      </c>
      <c r="Q213" s="197" t="e">
        <f>IF(VLOOKUP($B213,'Data summary'!$L$2:$W$523,Q$14,FALSE)=0,NA(),VLOOKUP($B213,'Data summary'!$L$2:$W$523,Q$14,FALSE))</f>
        <v>#N/A</v>
      </c>
      <c r="R213" s="197" t="e">
        <f>IF(VLOOKUP($B213,'Data summary'!$L$2:$W$523,R$14,FALSE)=0,NA(),VLOOKUP($B213,'Data summary'!$L$2:$W$523,R$14,FALSE))</f>
        <v>#N/A</v>
      </c>
      <c r="S213" s="197" t="e">
        <f>IF(VLOOKUP($B213,'Data summary'!$L$2:$W$523,S$14,FALSE)=0,NA(),VLOOKUP($B213,'Data summary'!$L$2:$W$523,S$14,FALSE))</f>
        <v>#N/A</v>
      </c>
      <c r="T213" s="197" t="e">
        <f>IF(VLOOKUP($B213,'Data summary'!$L$2:$W$523,T$14,FALSE)=0,NA(),VLOOKUP($B213,'Data summary'!$L$2:$W$523,T$14,FALSE))</f>
        <v>#N/A</v>
      </c>
      <c r="U213" s="197" t="e">
        <f>IF(VLOOKUP($B213,'Data summary'!$L$2:$W$523,U$14,FALSE)=0,NA(),VLOOKUP($B213,'Data summary'!$L$2:$W$523,U$14,FALSE))</f>
        <v>#N/A</v>
      </c>
      <c r="V213" s="198" t="e">
        <f>IF(VLOOKUP($B213,'Data summary'!$L$2:$W$523,V$14,FALSE)=0,NA(),VLOOKUP($B213,'Data summary'!$L$2:$W$523,V$14,FALSE))</f>
        <v>#N/A</v>
      </c>
      <c r="W213" s="207" t="s">
        <v>159</v>
      </c>
    </row>
    <row r="214" spans="10:23" x14ac:dyDescent="0.25">
      <c r="J214"/>
      <c r="L214" s="196" t="e">
        <f>IF(VLOOKUP($B214,'Data summary'!$L$2:$W$523,L$14,FALSE)=0,NA(),VLOOKUP($B214,'Data summary'!$L$2:$W$523,L$14,FALSE))</f>
        <v>#N/A</v>
      </c>
      <c r="M214" s="197" t="e">
        <f>IF(VLOOKUP($B214,'Data summary'!$L$2:$W$523,M$14,FALSE)=0,NA(),VLOOKUP($B214,'Data summary'!$L$2:$W$523,M$14,FALSE))</f>
        <v>#N/A</v>
      </c>
      <c r="N214" s="197" t="e">
        <f>IF(VLOOKUP($B214,'Data summary'!$L$2:$W$523,N$14,FALSE)=0,NA(),VLOOKUP($B214,'Data summary'!$L$2:$W$523,N$14,FALSE))</f>
        <v>#N/A</v>
      </c>
      <c r="O214" s="197" t="e">
        <f>IF(VLOOKUP($B214,'Data summary'!$L$2:$W$523,O$14,FALSE)=0,NA(),VLOOKUP($B214,'Data summary'!$L$2:$W$523,O$14,FALSE))</f>
        <v>#N/A</v>
      </c>
      <c r="P214" s="197" t="e">
        <f>IF(VLOOKUP($B214,'Data summary'!$L$2:$W$523,P$14,FALSE)=0,NA(),VLOOKUP($B214,'Data summary'!$L$2:$W$523,P$14,FALSE))</f>
        <v>#N/A</v>
      </c>
      <c r="Q214" s="197" t="e">
        <f>IF(VLOOKUP($B214,'Data summary'!$L$2:$W$523,Q$14,FALSE)=0,NA(),VLOOKUP($B214,'Data summary'!$L$2:$W$523,Q$14,FALSE))</f>
        <v>#N/A</v>
      </c>
      <c r="R214" s="197" t="e">
        <f>IF(VLOOKUP($B214,'Data summary'!$L$2:$W$523,R$14,FALSE)=0,NA(),VLOOKUP($B214,'Data summary'!$L$2:$W$523,R$14,FALSE))</f>
        <v>#N/A</v>
      </c>
      <c r="S214" s="197" t="e">
        <f>IF(VLOOKUP($B214,'Data summary'!$L$2:$W$523,S$14,FALSE)=0,NA(),VLOOKUP($B214,'Data summary'!$L$2:$W$523,S$14,FALSE))</f>
        <v>#N/A</v>
      </c>
      <c r="T214" s="197" t="e">
        <f>IF(VLOOKUP($B214,'Data summary'!$L$2:$W$523,T$14,FALSE)=0,NA(),VLOOKUP($B214,'Data summary'!$L$2:$W$523,T$14,FALSE))</f>
        <v>#N/A</v>
      </c>
      <c r="U214" s="197" t="e">
        <f>IF(VLOOKUP($B214,'Data summary'!$L$2:$W$523,U$14,FALSE)=0,NA(),VLOOKUP($B214,'Data summary'!$L$2:$W$523,U$14,FALSE))</f>
        <v>#N/A</v>
      </c>
      <c r="V214" s="198" t="e">
        <f>IF(VLOOKUP($B214,'Data summary'!$L$2:$W$523,V$14,FALSE)=0,NA(),VLOOKUP($B214,'Data summary'!$L$2:$W$523,V$14,FALSE))</f>
        <v>#N/A</v>
      </c>
      <c r="W214" s="207" t="s">
        <v>159</v>
      </c>
    </row>
    <row r="215" spans="10:23" x14ac:dyDescent="0.25">
      <c r="J215"/>
      <c r="L215" s="196" t="e">
        <f>IF(VLOOKUP($B215,'Data summary'!$L$2:$W$523,L$14,FALSE)=0,NA(),VLOOKUP($B215,'Data summary'!$L$2:$W$523,L$14,FALSE))</f>
        <v>#N/A</v>
      </c>
      <c r="M215" s="197" t="e">
        <f>IF(VLOOKUP($B215,'Data summary'!$L$2:$W$523,M$14,FALSE)=0,NA(),VLOOKUP($B215,'Data summary'!$L$2:$W$523,M$14,FALSE))</f>
        <v>#N/A</v>
      </c>
      <c r="N215" s="197" t="e">
        <f>IF(VLOOKUP($B215,'Data summary'!$L$2:$W$523,N$14,FALSE)=0,NA(),VLOOKUP($B215,'Data summary'!$L$2:$W$523,N$14,FALSE))</f>
        <v>#N/A</v>
      </c>
      <c r="O215" s="197" t="e">
        <f>IF(VLOOKUP($B215,'Data summary'!$L$2:$W$523,O$14,FALSE)=0,NA(),VLOOKUP($B215,'Data summary'!$L$2:$W$523,O$14,FALSE))</f>
        <v>#N/A</v>
      </c>
      <c r="P215" s="197" t="e">
        <f>IF(VLOOKUP($B215,'Data summary'!$L$2:$W$523,P$14,FALSE)=0,NA(),VLOOKUP($B215,'Data summary'!$L$2:$W$523,P$14,FALSE))</f>
        <v>#N/A</v>
      </c>
      <c r="Q215" s="197" t="e">
        <f>IF(VLOOKUP($B215,'Data summary'!$L$2:$W$523,Q$14,FALSE)=0,NA(),VLOOKUP($B215,'Data summary'!$L$2:$W$523,Q$14,FALSE))</f>
        <v>#N/A</v>
      </c>
      <c r="R215" s="197" t="e">
        <f>IF(VLOOKUP($B215,'Data summary'!$L$2:$W$523,R$14,FALSE)=0,NA(),VLOOKUP($B215,'Data summary'!$L$2:$W$523,R$14,FALSE))</f>
        <v>#N/A</v>
      </c>
      <c r="S215" s="197" t="e">
        <f>IF(VLOOKUP($B215,'Data summary'!$L$2:$W$523,S$14,FALSE)=0,NA(),VLOOKUP($B215,'Data summary'!$L$2:$W$523,S$14,FALSE))</f>
        <v>#N/A</v>
      </c>
      <c r="T215" s="197" t="e">
        <f>IF(VLOOKUP($B215,'Data summary'!$L$2:$W$523,T$14,FALSE)=0,NA(),VLOOKUP($B215,'Data summary'!$L$2:$W$523,T$14,FALSE))</f>
        <v>#N/A</v>
      </c>
      <c r="U215" s="197" t="e">
        <f>IF(VLOOKUP($B215,'Data summary'!$L$2:$W$523,U$14,FALSE)=0,NA(),VLOOKUP($B215,'Data summary'!$L$2:$W$523,U$14,FALSE))</f>
        <v>#N/A</v>
      </c>
      <c r="V215" s="198" t="e">
        <f>IF(VLOOKUP($B215,'Data summary'!$L$2:$W$523,V$14,FALSE)=0,NA(),VLOOKUP($B215,'Data summary'!$L$2:$W$523,V$14,FALSE))</f>
        <v>#N/A</v>
      </c>
      <c r="W215" s="207" t="s">
        <v>159</v>
      </c>
    </row>
    <row r="216" spans="10:23" x14ac:dyDescent="0.25">
      <c r="J216"/>
      <c r="L216" s="196" t="e">
        <f>IF(VLOOKUP($B216,'Data summary'!$L$2:$W$523,L$14,FALSE)=0,NA(),VLOOKUP($B216,'Data summary'!$L$2:$W$523,L$14,FALSE))</f>
        <v>#N/A</v>
      </c>
      <c r="M216" s="197" t="e">
        <f>IF(VLOOKUP($B216,'Data summary'!$L$2:$W$523,M$14,FALSE)=0,NA(),VLOOKUP($B216,'Data summary'!$L$2:$W$523,M$14,FALSE))</f>
        <v>#N/A</v>
      </c>
      <c r="N216" s="197" t="e">
        <f>IF(VLOOKUP($B216,'Data summary'!$L$2:$W$523,N$14,FALSE)=0,NA(),VLOOKUP($B216,'Data summary'!$L$2:$W$523,N$14,FALSE))</f>
        <v>#N/A</v>
      </c>
      <c r="O216" s="197" t="e">
        <f>IF(VLOOKUP($B216,'Data summary'!$L$2:$W$523,O$14,FALSE)=0,NA(),VLOOKUP($B216,'Data summary'!$L$2:$W$523,O$14,FALSE))</f>
        <v>#N/A</v>
      </c>
      <c r="P216" s="197" t="e">
        <f>IF(VLOOKUP($B216,'Data summary'!$L$2:$W$523,P$14,FALSE)=0,NA(),VLOOKUP($B216,'Data summary'!$L$2:$W$523,P$14,FALSE))</f>
        <v>#N/A</v>
      </c>
      <c r="Q216" s="197" t="e">
        <f>IF(VLOOKUP($B216,'Data summary'!$L$2:$W$523,Q$14,FALSE)=0,NA(),VLOOKUP($B216,'Data summary'!$L$2:$W$523,Q$14,FALSE))</f>
        <v>#N/A</v>
      </c>
      <c r="R216" s="197" t="e">
        <f>IF(VLOOKUP($B216,'Data summary'!$L$2:$W$523,R$14,FALSE)=0,NA(),VLOOKUP($B216,'Data summary'!$L$2:$W$523,R$14,FALSE))</f>
        <v>#N/A</v>
      </c>
      <c r="S216" s="197" t="e">
        <f>IF(VLOOKUP($B216,'Data summary'!$L$2:$W$523,S$14,FALSE)=0,NA(),VLOOKUP($B216,'Data summary'!$L$2:$W$523,S$14,FALSE))</f>
        <v>#N/A</v>
      </c>
      <c r="T216" s="197" t="e">
        <f>IF(VLOOKUP($B216,'Data summary'!$L$2:$W$523,T$14,FALSE)=0,NA(),VLOOKUP($B216,'Data summary'!$L$2:$W$523,T$14,FALSE))</f>
        <v>#N/A</v>
      </c>
      <c r="U216" s="197" t="e">
        <f>IF(VLOOKUP($B216,'Data summary'!$L$2:$W$523,U$14,FALSE)=0,NA(),VLOOKUP($B216,'Data summary'!$L$2:$W$523,U$14,FALSE))</f>
        <v>#N/A</v>
      </c>
      <c r="V216" s="198" t="e">
        <f>IF(VLOOKUP($B216,'Data summary'!$L$2:$W$523,V$14,FALSE)=0,NA(),VLOOKUP($B216,'Data summary'!$L$2:$W$523,V$14,FALSE))</f>
        <v>#N/A</v>
      </c>
      <c r="W216" s="207" t="s">
        <v>159</v>
      </c>
    </row>
    <row r="217" spans="10:23" x14ac:dyDescent="0.25">
      <c r="J217"/>
      <c r="L217" s="196" t="e">
        <f>IF(VLOOKUP($B217,'Data summary'!$L$2:$W$523,L$14,FALSE)=0,NA(),VLOOKUP($B217,'Data summary'!$L$2:$W$523,L$14,FALSE))</f>
        <v>#N/A</v>
      </c>
      <c r="M217" s="197" t="e">
        <f>IF(VLOOKUP($B217,'Data summary'!$L$2:$W$523,M$14,FALSE)=0,NA(),VLOOKUP($B217,'Data summary'!$L$2:$W$523,M$14,FALSE))</f>
        <v>#N/A</v>
      </c>
      <c r="N217" s="197" t="e">
        <f>IF(VLOOKUP($B217,'Data summary'!$L$2:$W$523,N$14,FALSE)=0,NA(),VLOOKUP($B217,'Data summary'!$L$2:$W$523,N$14,FALSE))</f>
        <v>#N/A</v>
      </c>
      <c r="O217" s="197" t="e">
        <f>IF(VLOOKUP($B217,'Data summary'!$L$2:$W$523,O$14,FALSE)=0,NA(),VLOOKUP($B217,'Data summary'!$L$2:$W$523,O$14,FALSE))</f>
        <v>#N/A</v>
      </c>
      <c r="P217" s="197" t="e">
        <f>IF(VLOOKUP($B217,'Data summary'!$L$2:$W$523,P$14,FALSE)=0,NA(),VLOOKUP($B217,'Data summary'!$L$2:$W$523,P$14,FALSE))</f>
        <v>#N/A</v>
      </c>
      <c r="Q217" s="197" t="e">
        <f>IF(VLOOKUP($B217,'Data summary'!$L$2:$W$523,Q$14,FALSE)=0,NA(),VLOOKUP($B217,'Data summary'!$L$2:$W$523,Q$14,FALSE))</f>
        <v>#N/A</v>
      </c>
      <c r="R217" s="197" t="e">
        <f>IF(VLOOKUP($B217,'Data summary'!$L$2:$W$523,R$14,FALSE)=0,NA(),VLOOKUP($B217,'Data summary'!$L$2:$W$523,R$14,FALSE))</f>
        <v>#N/A</v>
      </c>
      <c r="S217" s="197" t="e">
        <f>IF(VLOOKUP($B217,'Data summary'!$L$2:$W$523,S$14,FALSE)=0,NA(),VLOOKUP($B217,'Data summary'!$L$2:$W$523,S$14,FALSE))</f>
        <v>#N/A</v>
      </c>
      <c r="T217" s="197" t="e">
        <f>IF(VLOOKUP($B217,'Data summary'!$L$2:$W$523,T$14,FALSE)=0,NA(),VLOOKUP($B217,'Data summary'!$L$2:$W$523,T$14,FALSE))</f>
        <v>#N/A</v>
      </c>
      <c r="U217" s="197" t="e">
        <f>IF(VLOOKUP($B217,'Data summary'!$L$2:$W$523,U$14,FALSE)=0,NA(),VLOOKUP($B217,'Data summary'!$L$2:$W$523,U$14,FALSE))</f>
        <v>#N/A</v>
      </c>
      <c r="V217" s="198" t="e">
        <f>IF(VLOOKUP($B217,'Data summary'!$L$2:$W$523,V$14,FALSE)=0,NA(),VLOOKUP($B217,'Data summary'!$L$2:$W$523,V$14,FALSE))</f>
        <v>#N/A</v>
      </c>
      <c r="W217" s="207" t="s">
        <v>159</v>
      </c>
    </row>
    <row r="218" spans="10:23" x14ac:dyDescent="0.25">
      <c r="J218"/>
      <c r="L218" s="196" t="e">
        <f>IF(VLOOKUP($B218,'Data summary'!$L$2:$W$523,L$14,FALSE)=0,NA(),VLOOKUP($B218,'Data summary'!$L$2:$W$523,L$14,FALSE))</f>
        <v>#N/A</v>
      </c>
      <c r="M218" s="197" t="e">
        <f>IF(VLOOKUP($B218,'Data summary'!$L$2:$W$523,M$14,FALSE)=0,NA(),VLOOKUP($B218,'Data summary'!$L$2:$W$523,M$14,FALSE))</f>
        <v>#N/A</v>
      </c>
      <c r="N218" s="197" t="e">
        <f>IF(VLOOKUP($B218,'Data summary'!$L$2:$W$523,N$14,FALSE)=0,NA(),VLOOKUP($B218,'Data summary'!$L$2:$W$523,N$14,FALSE))</f>
        <v>#N/A</v>
      </c>
      <c r="O218" s="197" t="e">
        <f>IF(VLOOKUP($B218,'Data summary'!$L$2:$W$523,O$14,FALSE)=0,NA(),VLOOKUP($B218,'Data summary'!$L$2:$W$523,O$14,FALSE))</f>
        <v>#N/A</v>
      </c>
      <c r="P218" s="197" t="e">
        <f>IF(VLOOKUP($B218,'Data summary'!$L$2:$W$523,P$14,FALSE)=0,NA(),VLOOKUP($B218,'Data summary'!$L$2:$W$523,P$14,FALSE))</f>
        <v>#N/A</v>
      </c>
      <c r="Q218" s="197" t="e">
        <f>IF(VLOOKUP($B218,'Data summary'!$L$2:$W$523,Q$14,FALSE)=0,NA(),VLOOKUP($B218,'Data summary'!$L$2:$W$523,Q$14,FALSE))</f>
        <v>#N/A</v>
      </c>
      <c r="R218" s="197" t="e">
        <f>IF(VLOOKUP($B218,'Data summary'!$L$2:$W$523,R$14,FALSE)=0,NA(),VLOOKUP($B218,'Data summary'!$L$2:$W$523,R$14,FALSE))</f>
        <v>#N/A</v>
      </c>
      <c r="S218" s="197" t="e">
        <f>IF(VLOOKUP($B218,'Data summary'!$L$2:$W$523,S$14,FALSE)=0,NA(),VLOOKUP($B218,'Data summary'!$L$2:$W$523,S$14,FALSE))</f>
        <v>#N/A</v>
      </c>
      <c r="T218" s="197" t="e">
        <f>IF(VLOOKUP($B218,'Data summary'!$L$2:$W$523,T$14,FALSE)=0,NA(),VLOOKUP($B218,'Data summary'!$L$2:$W$523,T$14,FALSE))</f>
        <v>#N/A</v>
      </c>
      <c r="U218" s="197" t="e">
        <f>IF(VLOOKUP($B218,'Data summary'!$L$2:$W$523,U$14,FALSE)=0,NA(),VLOOKUP($B218,'Data summary'!$L$2:$W$523,U$14,FALSE))</f>
        <v>#N/A</v>
      </c>
      <c r="V218" s="198" t="e">
        <f>IF(VLOOKUP($B218,'Data summary'!$L$2:$W$523,V$14,FALSE)=0,NA(),VLOOKUP($B218,'Data summary'!$L$2:$W$523,V$14,FALSE))</f>
        <v>#N/A</v>
      </c>
      <c r="W218" s="207" t="s">
        <v>159</v>
      </c>
    </row>
    <row r="219" spans="10:23" x14ac:dyDescent="0.25">
      <c r="J219"/>
      <c r="L219" s="196" t="e">
        <f>IF(VLOOKUP($B219,'Data summary'!$L$2:$W$523,L$14,FALSE)=0,NA(),VLOOKUP($B219,'Data summary'!$L$2:$W$523,L$14,FALSE))</f>
        <v>#N/A</v>
      </c>
      <c r="M219" s="197" t="e">
        <f>IF(VLOOKUP($B219,'Data summary'!$L$2:$W$523,M$14,FALSE)=0,NA(),VLOOKUP($B219,'Data summary'!$L$2:$W$523,M$14,FALSE))</f>
        <v>#N/A</v>
      </c>
      <c r="N219" s="197" t="e">
        <f>IF(VLOOKUP($B219,'Data summary'!$L$2:$W$523,N$14,FALSE)=0,NA(),VLOOKUP($B219,'Data summary'!$L$2:$W$523,N$14,FALSE))</f>
        <v>#N/A</v>
      </c>
      <c r="O219" s="197" t="e">
        <f>IF(VLOOKUP($B219,'Data summary'!$L$2:$W$523,O$14,FALSE)=0,NA(),VLOOKUP($B219,'Data summary'!$L$2:$W$523,O$14,FALSE))</f>
        <v>#N/A</v>
      </c>
      <c r="P219" s="197" t="e">
        <f>IF(VLOOKUP($B219,'Data summary'!$L$2:$W$523,P$14,FALSE)=0,NA(),VLOOKUP($B219,'Data summary'!$L$2:$W$523,P$14,FALSE))</f>
        <v>#N/A</v>
      </c>
      <c r="Q219" s="197" t="e">
        <f>IF(VLOOKUP($B219,'Data summary'!$L$2:$W$523,Q$14,FALSE)=0,NA(),VLOOKUP($B219,'Data summary'!$L$2:$W$523,Q$14,FALSE))</f>
        <v>#N/A</v>
      </c>
      <c r="R219" s="197" t="e">
        <f>IF(VLOOKUP($B219,'Data summary'!$L$2:$W$523,R$14,FALSE)=0,NA(),VLOOKUP($B219,'Data summary'!$L$2:$W$523,R$14,FALSE))</f>
        <v>#N/A</v>
      </c>
      <c r="S219" s="197" t="e">
        <f>IF(VLOOKUP($B219,'Data summary'!$L$2:$W$523,S$14,FALSE)=0,NA(),VLOOKUP($B219,'Data summary'!$L$2:$W$523,S$14,FALSE))</f>
        <v>#N/A</v>
      </c>
      <c r="T219" s="197" t="e">
        <f>IF(VLOOKUP($B219,'Data summary'!$L$2:$W$523,T$14,FALSE)=0,NA(),VLOOKUP($B219,'Data summary'!$L$2:$W$523,T$14,FALSE))</f>
        <v>#N/A</v>
      </c>
      <c r="U219" s="197" t="e">
        <f>IF(VLOOKUP($B219,'Data summary'!$L$2:$W$523,U$14,FALSE)=0,NA(),VLOOKUP($B219,'Data summary'!$L$2:$W$523,U$14,FALSE))</f>
        <v>#N/A</v>
      </c>
      <c r="V219" s="198" t="e">
        <f>IF(VLOOKUP($B219,'Data summary'!$L$2:$W$523,V$14,FALSE)=0,NA(),VLOOKUP($B219,'Data summary'!$L$2:$W$523,V$14,FALSE))</f>
        <v>#N/A</v>
      </c>
      <c r="W219" s="207" t="s">
        <v>159</v>
      </c>
    </row>
    <row r="220" spans="10:23" x14ac:dyDescent="0.25">
      <c r="J220"/>
      <c r="L220" s="196" t="e">
        <f>IF(VLOOKUP($B220,'Data summary'!$L$2:$W$523,L$14,FALSE)=0,NA(),VLOOKUP($B220,'Data summary'!$L$2:$W$523,L$14,FALSE))</f>
        <v>#N/A</v>
      </c>
      <c r="M220" s="197" t="e">
        <f>IF(VLOOKUP($B220,'Data summary'!$L$2:$W$523,M$14,FALSE)=0,NA(),VLOOKUP($B220,'Data summary'!$L$2:$W$523,M$14,FALSE))</f>
        <v>#N/A</v>
      </c>
      <c r="N220" s="197" t="e">
        <f>IF(VLOOKUP($B220,'Data summary'!$L$2:$W$523,N$14,FALSE)=0,NA(),VLOOKUP($B220,'Data summary'!$L$2:$W$523,N$14,FALSE))</f>
        <v>#N/A</v>
      </c>
      <c r="O220" s="197" t="e">
        <f>IF(VLOOKUP($B220,'Data summary'!$L$2:$W$523,O$14,FALSE)=0,NA(),VLOOKUP($B220,'Data summary'!$L$2:$W$523,O$14,FALSE))</f>
        <v>#N/A</v>
      </c>
      <c r="P220" s="197" t="e">
        <f>IF(VLOOKUP($B220,'Data summary'!$L$2:$W$523,P$14,FALSE)=0,NA(),VLOOKUP($B220,'Data summary'!$L$2:$W$523,P$14,FALSE))</f>
        <v>#N/A</v>
      </c>
      <c r="Q220" s="197" t="e">
        <f>IF(VLOOKUP($B220,'Data summary'!$L$2:$W$523,Q$14,FALSE)=0,NA(),VLOOKUP($B220,'Data summary'!$L$2:$W$523,Q$14,FALSE))</f>
        <v>#N/A</v>
      </c>
      <c r="R220" s="197" t="e">
        <f>IF(VLOOKUP($B220,'Data summary'!$L$2:$W$523,R$14,FALSE)=0,NA(),VLOOKUP($B220,'Data summary'!$L$2:$W$523,R$14,FALSE))</f>
        <v>#N/A</v>
      </c>
      <c r="S220" s="197" t="e">
        <f>IF(VLOOKUP($B220,'Data summary'!$L$2:$W$523,S$14,FALSE)=0,NA(),VLOOKUP($B220,'Data summary'!$L$2:$W$523,S$14,FALSE))</f>
        <v>#N/A</v>
      </c>
      <c r="T220" s="197" t="e">
        <f>IF(VLOOKUP($B220,'Data summary'!$L$2:$W$523,T$14,FALSE)=0,NA(),VLOOKUP($B220,'Data summary'!$L$2:$W$523,T$14,FALSE))</f>
        <v>#N/A</v>
      </c>
      <c r="U220" s="197" t="e">
        <f>IF(VLOOKUP($B220,'Data summary'!$L$2:$W$523,U$14,FALSE)=0,NA(),VLOOKUP($B220,'Data summary'!$L$2:$W$523,U$14,FALSE))</f>
        <v>#N/A</v>
      </c>
      <c r="V220" s="198" t="e">
        <f>IF(VLOOKUP($B220,'Data summary'!$L$2:$W$523,V$14,FALSE)=0,NA(),VLOOKUP($B220,'Data summary'!$L$2:$W$523,V$14,FALSE))</f>
        <v>#N/A</v>
      </c>
      <c r="W220" s="207" t="s">
        <v>159</v>
      </c>
    </row>
    <row r="221" spans="10:23" x14ac:dyDescent="0.25">
      <c r="J221"/>
      <c r="L221" s="196" t="e">
        <f>IF(VLOOKUP($B221,'Data summary'!$L$2:$W$523,L$14,FALSE)=0,NA(),VLOOKUP($B221,'Data summary'!$L$2:$W$523,L$14,FALSE))</f>
        <v>#N/A</v>
      </c>
      <c r="M221" s="197" t="e">
        <f>IF(VLOOKUP($B221,'Data summary'!$L$2:$W$523,M$14,FALSE)=0,NA(),VLOOKUP($B221,'Data summary'!$L$2:$W$523,M$14,FALSE))</f>
        <v>#N/A</v>
      </c>
      <c r="N221" s="197" t="e">
        <f>IF(VLOOKUP($B221,'Data summary'!$L$2:$W$523,N$14,FALSE)=0,NA(),VLOOKUP($B221,'Data summary'!$L$2:$W$523,N$14,FALSE))</f>
        <v>#N/A</v>
      </c>
      <c r="O221" s="197" t="e">
        <f>IF(VLOOKUP($B221,'Data summary'!$L$2:$W$523,O$14,FALSE)=0,NA(),VLOOKUP($B221,'Data summary'!$L$2:$W$523,O$14,FALSE))</f>
        <v>#N/A</v>
      </c>
      <c r="P221" s="197" t="e">
        <f>IF(VLOOKUP($B221,'Data summary'!$L$2:$W$523,P$14,FALSE)=0,NA(),VLOOKUP($B221,'Data summary'!$L$2:$W$523,P$14,FALSE))</f>
        <v>#N/A</v>
      </c>
      <c r="Q221" s="197" t="e">
        <f>IF(VLOOKUP($B221,'Data summary'!$L$2:$W$523,Q$14,FALSE)=0,NA(),VLOOKUP($B221,'Data summary'!$L$2:$W$523,Q$14,FALSE))</f>
        <v>#N/A</v>
      </c>
      <c r="R221" s="197" t="e">
        <f>IF(VLOOKUP($B221,'Data summary'!$L$2:$W$523,R$14,FALSE)=0,NA(),VLOOKUP($B221,'Data summary'!$L$2:$W$523,R$14,FALSE))</f>
        <v>#N/A</v>
      </c>
      <c r="S221" s="197" t="e">
        <f>IF(VLOOKUP($B221,'Data summary'!$L$2:$W$523,S$14,FALSE)=0,NA(),VLOOKUP($B221,'Data summary'!$L$2:$W$523,S$14,FALSE))</f>
        <v>#N/A</v>
      </c>
      <c r="T221" s="197" t="e">
        <f>IF(VLOOKUP($B221,'Data summary'!$L$2:$W$523,T$14,FALSE)=0,NA(),VLOOKUP($B221,'Data summary'!$L$2:$W$523,T$14,FALSE))</f>
        <v>#N/A</v>
      </c>
      <c r="U221" s="197" t="e">
        <f>IF(VLOOKUP($B221,'Data summary'!$L$2:$W$523,U$14,FALSE)=0,NA(),VLOOKUP($B221,'Data summary'!$L$2:$W$523,U$14,FALSE))</f>
        <v>#N/A</v>
      </c>
      <c r="V221" s="198" t="e">
        <f>IF(VLOOKUP($B221,'Data summary'!$L$2:$W$523,V$14,FALSE)=0,NA(),VLOOKUP($B221,'Data summary'!$L$2:$W$523,V$14,FALSE))</f>
        <v>#N/A</v>
      </c>
      <c r="W221" s="207" t="s">
        <v>159</v>
      </c>
    </row>
    <row r="222" spans="10:23" x14ac:dyDescent="0.25">
      <c r="J222"/>
      <c r="L222" s="196" t="e">
        <f>IF(VLOOKUP($B222,'Data summary'!$L$2:$W$523,L$14,FALSE)=0,NA(),VLOOKUP($B222,'Data summary'!$L$2:$W$523,L$14,FALSE))</f>
        <v>#N/A</v>
      </c>
      <c r="M222" s="197" t="e">
        <f>IF(VLOOKUP($B222,'Data summary'!$L$2:$W$523,M$14,FALSE)=0,NA(),VLOOKUP($B222,'Data summary'!$L$2:$W$523,M$14,FALSE))</f>
        <v>#N/A</v>
      </c>
      <c r="N222" s="197" t="e">
        <f>IF(VLOOKUP($B222,'Data summary'!$L$2:$W$523,N$14,FALSE)=0,NA(),VLOOKUP($B222,'Data summary'!$L$2:$W$523,N$14,FALSE))</f>
        <v>#N/A</v>
      </c>
      <c r="O222" s="197" t="e">
        <f>IF(VLOOKUP($B222,'Data summary'!$L$2:$W$523,O$14,FALSE)=0,NA(),VLOOKUP($B222,'Data summary'!$L$2:$W$523,O$14,FALSE))</f>
        <v>#N/A</v>
      </c>
      <c r="P222" s="197" t="e">
        <f>IF(VLOOKUP($B222,'Data summary'!$L$2:$W$523,P$14,FALSE)=0,NA(),VLOOKUP($B222,'Data summary'!$L$2:$W$523,P$14,FALSE))</f>
        <v>#N/A</v>
      </c>
      <c r="Q222" s="197" t="e">
        <f>IF(VLOOKUP($B222,'Data summary'!$L$2:$W$523,Q$14,FALSE)=0,NA(),VLOOKUP($B222,'Data summary'!$L$2:$W$523,Q$14,FALSE))</f>
        <v>#N/A</v>
      </c>
      <c r="R222" s="197" t="e">
        <f>IF(VLOOKUP($B222,'Data summary'!$L$2:$W$523,R$14,FALSE)=0,NA(),VLOOKUP($B222,'Data summary'!$L$2:$W$523,R$14,FALSE))</f>
        <v>#N/A</v>
      </c>
      <c r="S222" s="197" t="e">
        <f>IF(VLOOKUP($B222,'Data summary'!$L$2:$W$523,S$14,FALSE)=0,NA(),VLOOKUP($B222,'Data summary'!$L$2:$W$523,S$14,FALSE))</f>
        <v>#N/A</v>
      </c>
      <c r="T222" s="197" t="e">
        <f>IF(VLOOKUP($B222,'Data summary'!$L$2:$W$523,T$14,FALSE)=0,NA(),VLOOKUP($B222,'Data summary'!$L$2:$W$523,T$14,FALSE))</f>
        <v>#N/A</v>
      </c>
      <c r="U222" s="197" t="e">
        <f>IF(VLOOKUP($B222,'Data summary'!$L$2:$W$523,U$14,FALSE)=0,NA(),VLOOKUP($B222,'Data summary'!$L$2:$W$523,U$14,FALSE))</f>
        <v>#N/A</v>
      </c>
      <c r="V222" s="198" t="e">
        <f>IF(VLOOKUP($B222,'Data summary'!$L$2:$W$523,V$14,FALSE)=0,NA(),VLOOKUP($B222,'Data summary'!$L$2:$W$523,V$14,FALSE))</f>
        <v>#N/A</v>
      </c>
      <c r="W222" s="207" t="s">
        <v>159</v>
      </c>
    </row>
    <row r="223" spans="10:23" x14ac:dyDescent="0.25">
      <c r="J223"/>
      <c r="L223" s="196" t="e">
        <f>IF(VLOOKUP($B223,'Data summary'!$L$2:$W$523,L$14,FALSE)=0,NA(),VLOOKUP($B223,'Data summary'!$L$2:$W$523,L$14,FALSE))</f>
        <v>#N/A</v>
      </c>
      <c r="M223" s="197" t="e">
        <f>IF(VLOOKUP($B223,'Data summary'!$L$2:$W$523,M$14,FALSE)=0,NA(),VLOOKUP($B223,'Data summary'!$L$2:$W$523,M$14,FALSE))</f>
        <v>#N/A</v>
      </c>
      <c r="N223" s="197" t="e">
        <f>IF(VLOOKUP($B223,'Data summary'!$L$2:$W$523,N$14,FALSE)=0,NA(),VLOOKUP($B223,'Data summary'!$L$2:$W$523,N$14,FALSE))</f>
        <v>#N/A</v>
      </c>
      <c r="O223" s="197" t="e">
        <f>IF(VLOOKUP($B223,'Data summary'!$L$2:$W$523,O$14,FALSE)=0,NA(),VLOOKUP($B223,'Data summary'!$L$2:$W$523,O$14,FALSE))</f>
        <v>#N/A</v>
      </c>
      <c r="P223" s="197" t="e">
        <f>IF(VLOOKUP($B223,'Data summary'!$L$2:$W$523,P$14,FALSE)=0,NA(),VLOOKUP($B223,'Data summary'!$L$2:$W$523,P$14,FALSE))</f>
        <v>#N/A</v>
      </c>
      <c r="Q223" s="197" t="e">
        <f>IF(VLOOKUP($B223,'Data summary'!$L$2:$W$523,Q$14,FALSE)=0,NA(),VLOOKUP($B223,'Data summary'!$L$2:$W$523,Q$14,FALSE))</f>
        <v>#N/A</v>
      </c>
      <c r="R223" s="197" t="e">
        <f>IF(VLOOKUP($B223,'Data summary'!$L$2:$W$523,R$14,FALSE)=0,NA(),VLOOKUP($B223,'Data summary'!$L$2:$W$523,R$14,FALSE))</f>
        <v>#N/A</v>
      </c>
      <c r="S223" s="197" t="e">
        <f>IF(VLOOKUP($B223,'Data summary'!$L$2:$W$523,S$14,FALSE)=0,NA(),VLOOKUP($B223,'Data summary'!$L$2:$W$523,S$14,FALSE))</f>
        <v>#N/A</v>
      </c>
      <c r="T223" s="197" t="e">
        <f>IF(VLOOKUP($B223,'Data summary'!$L$2:$W$523,T$14,FALSE)=0,NA(),VLOOKUP($B223,'Data summary'!$L$2:$W$523,T$14,FALSE))</f>
        <v>#N/A</v>
      </c>
      <c r="U223" s="197" t="e">
        <f>IF(VLOOKUP($B223,'Data summary'!$L$2:$W$523,U$14,FALSE)=0,NA(),VLOOKUP($B223,'Data summary'!$L$2:$W$523,U$14,FALSE))</f>
        <v>#N/A</v>
      </c>
      <c r="V223" s="198" t="e">
        <f>IF(VLOOKUP($B223,'Data summary'!$L$2:$W$523,V$14,FALSE)=0,NA(),VLOOKUP($B223,'Data summary'!$L$2:$W$523,V$14,FALSE))</f>
        <v>#N/A</v>
      </c>
      <c r="W223" s="207" t="s">
        <v>159</v>
      </c>
    </row>
    <row r="224" spans="10:23" x14ac:dyDescent="0.25">
      <c r="J224"/>
      <c r="L224" s="196" t="e">
        <f>IF(VLOOKUP($B224,'Data summary'!$L$2:$W$523,L$14,FALSE)=0,NA(),VLOOKUP($B224,'Data summary'!$L$2:$W$523,L$14,FALSE))</f>
        <v>#N/A</v>
      </c>
      <c r="M224" s="197" t="e">
        <f>IF(VLOOKUP($B224,'Data summary'!$L$2:$W$523,M$14,FALSE)=0,NA(),VLOOKUP($B224,'Data summary'!$L$2:$W$523,M$14,FALSE))</f>
        <v>#N/A</v>
      </c>
      <c r="N224" s="197" t="e">
        <f>IF(VLOOKUP($B224,'Data summary'!$L$2:$W$523,N$14,FALSE)=0,NA(),VLOOKUP($B224,'Data summary'!$L$2:$W$523,N$14,FALSE))</f>
        <v>#N/A</v>
      </c>
      <c r="O224" s="197" t="e">
        <f>IF(VLOOKUP($B224,'Data summary'!$L$2:$W$523,O$14,FALSE)=0,NA(),VLOOKUP($B224,'Data summary'!$L$2:$W$523,O$14,FALSE))</f>
        <v>#N/A</v>
      </c>
      <c r="P224" s="197" t="e">
        <f>IF(VLOOKUP($B224,'Data summary'!$L$2:$W$523,P$14,FALSE)=0,NA(),VLOOKUP($B224,'Data summary'!$L$2:$W$523,P$14,FALSE))</f>
        <v>#N/A</v>
      </c>
      <c r="Q224" s="197" t="e">
        <f>IF(VLOOKUP($B224,'Data summary'!$L$2:$W$523,Q$14,FALSE)=0,NA(),VLOOKUP($B224,'Data summary'!$L$2:$W$523,Q$14,FALSE))</f>
        <v>#N/A</v>
      </c>
      <c r="R224" s="197" t="e">
        <f>IF(VLOOKUP($B224,'Data summary'!$L$2:$W$523,R$14,FALSE)=0,NA(),VLOOKUP($B224,'Data summary'!$L$2:$W$523,R$14,FALSE))</f>
        <v>#N/A</v>
      </c>
      <c r="S224" s="197" t="e">
        <f>IF(VLOOKUP($B224,'Data summary'!$L$2:$W$523,S$14,FALSE)=0,NA(),VLOOKUP($B224,'Data summary'!$L$2:$W$523,S$14,FALSE))</f>
        <v>#N/A</v>
      </c>
      <c r="T224" s="197" t="e">
        <f>IF(VLOOKUP($B224,'Data summary'!$L$2:$W$523,T$14,FALSE)=0,NA(),VLOOKUP($B224,'Data summary'!$L$2:$W$523,T$14,FALSE))</f>
        <v>#N/A</v>
      </c>
      <c r="U224" s="197" t="e">
        <f>IF(VLOOKUP($B224,'Data summary'!$L$2:$W$523,U$14,FALSE)=0,NA(),VLOOKUP($B224,'Data summary'!$L$2:$W$523,U$14,FALSE))</f>
        <v>#N/A</v>
      </c>
      <c r="V224" s="198" t="e">
        <f>IF(VLOOKUP($B224,'Data summary'!$L$2:$W$523,V$14,FALSE)=0,NA(),VLOOKUP($B224,'Data summary'!$L$2:$W$523,V$14,FALSE))</f>
        <v>#N/A</v>
      </c>
      <c r="W224" s="207" t="s">
        <v>159</v>
      </c>
    </row>
    <row r="225" spans="10:23" x14ac:dyDescent="0.25">
      <c r="J225"/>
      <c r="L225" s="196" t="e">
        <f>IF(VLOOKUP($B225,'Data summary'!$L$2:$W$523,L$14,FALSE)=0,NA(),VLOOKUP($B225,'Data summary'!$L$2:$W$523,L$14,FALSE))</f>
        <v>#N/A</v>
      </c>
      <c r="M225" s="197" t="e">
        <f>IF(VLOOKUP($B225,'Data summary'!$L$2:$W$523,M$14,FALSE)=0,NA(),VLOOKUP($B225,'Data summary'!$L$2:$W$523,M$14,FALSE))</f>
        <v>#N/A</v>
      </c>
      <c r="N225" s="197" t="e">
        <f>IF(VLOOKUP($B225,'Data summary'!$L$2:$W$523,N$14,FALSE)=0,NA(),VLOOKUP($B225,'Data summary'!$L$2:$W$523,N$14,FALSE))</f>
        <v>#N/A</v>
      </c>
      <c r="O225" s="197" t="e">
        <f>IF(VLOOKUP($B225,'Data summary'!$L$2:$W$523,O$14,FALSE)=0,NA(),VLOOKUP($B225,'Data summary'!$L$2:$W$523,O$14,FALSE))</f>
        <v>#N/A</v>
      </c>
      <c r="P225" s="197" t="e">
        <f>IF(VLOOKUP($B225,'Data summary'!$L$2:$W$523,P$14,FALSE)=0,NA(),VLOOKUP($B225,'Data summary'!$L$2:$W$523,P$14,FALSE))</f>
        <v>#N/A</v>
      </c>
      <c r="Q225" s="197" t="e">
        <f>IF(VLOOKUP($B225,'Data summary'!$L$2:$W$523,Q$14,FALSE)=0,NA(),VLOOKUP($B225,'Data summary'!$L$2:$W$523,Q$14,FALSE))</f>
        <v>#N/A</v>
      </c>
      <c r="R225" s="197" t="e">
        <f>IF(VLOOKUP($B225,'Data summary'!$L$2:$W$523,R$14,FALSE)=0,NA(),VLOOKUP($B225,'Data summary'!$L$2:$W$523,R$14,FALSE))</f>
        <v>#N/A</v>
      </c>
      <c r="S225" s="197" t="e">
        <f>IF(VLOOKUP($B225,'Data summary'!$L$2:$W$523,S$14,FALSE)=0,NA(),VLOOKUP($B225,'Data summary'!$L$2:$W$523,S$14,FALSE))</f>
        <v>#N/A</v>
      </c>
      <c r="T225" s="197" t="e">
        <f>IF(VLOOKUP($B225,'Data summary'!$L$2:$W$523,T$14,FALSE)=0,NA(),VLOOKUP($B225,'Data summary'!$L$2:$W$523,T$14,FALSE))</f>
        <v>#N/A</v>
      </c>
      <c r="U225" s="197" t="e">
        <f>IF(VLOOKUP($B225,'Data summary'!$L$2:$W$523,U$14,FALSE)=0,NA(),VLOOKUP($B225,'Data summary'!$L$2:$W$523,U$14,FALSE))</f>
        <v>#N/A</v>
      </c>
      <c r="V225" s="198" t="e">
        <f>IF(VLOOKUP($B225,'Data summary'!$L$2:$W$523,V$14,FALSE)=0,NA(),VLOOKUP($B225,'Data summary'!$L$2:$W$523,V$14,FALSE))</f>
        <v>#N/A</v>
      </c>
      <c r="W225" s="207" t="s">
        <v>159</v>
      </c>
    </row>
    <row r="226" spans="10:23" x14ac:dyDescent="0.25">
      <c r="J226"/>
      <c r="L226" s="196" t="e">
        <f>IF(VLOOKUP($B226,'Data summary'!$L$2:$W$523,L$14,FALSE)=0,NA(),VLOOKUP($B226,'Data summary'!$L$2:$W$523,L$14,FALSE))</f>
        <v>#N/A</v>
      </c>
      <c r="M226" s="197" t="e">
        <f>IF(VLOOKUP($B226,'Data summary'!$L$2:$W$523,M$14,FALSE)=0,NA(),VLOOKUP($B226,'Data summary'!$L$2:$W$523,M$14,FALSE))</f>
        <v>#N/A</v>
      </c>
      <c r="N226" s="197" t="e">
        <f>IF(VLOOKUP($B226,'Data summary'!$L$2:$W$523,N$14,FALSE)=0,NA(),VLOOKUP($B226,'Data summary'!$L$2:$W$523,N$14,FALSE))</f>
        <v>#N/A</v>
      </c>
      <c r="O226" s="197" t="e">
        <f>IF(VLOOKUP($B226,'Data summary'!$L$2:$W$523,O$14,FALSE)=0,NA(),VLOOKUP($B226,'Data summary'!$L$2:$W$523,O$14,FALSE))</f>
        <v>#N/A</v>
      </c>
      <c r="P226" s="197" t="e">
        <f>IF(VLOOKUP($B226,'Data summary'!$L$2:$W$523,P$14,FALSE)=0,NA(),VLOOKUP($B226,'Data summary'!$L$2:$W$523,P$14,FALSE))</f>
        <v>#N/A</v>
      </c>
      <c r="Q226" s="197" t="e">
        <f>IF(VLOOKUP($B226,'Data summary'!$L$2:$W$523,Q$14,FALSE)=0,NA(),VLOOKUP($B226,'Data summary'!$L$2:$W$523,Q$14,FALSE))</f>
        <v>#N/A</v>
      </c>
      <c r="R226" s="197" t="e">
        <f>IF(VLOOKUP($B226,'Data summary'!$L$2:$W$523,R$14,FALSE)=0,NA(),VLOOKUP($B226,'Data summary'!$L$2:$W$523,R$14,FALSE))</f>
        <v>#N/A</v>
      </c>
      <c r="S226" s="197" t="e">
        <f>IF(VLOOKUP($B226,'Data summary'!$L$2:$W$523,S$14,FALSE)=0,NA(),VLOOKUP($B226,'Data summary'!$L$2:$W$523,S$14,FALSE))</f>
        <v>#N/A</v>
      </c>
      <c r="T226" s="197" t="e">
        <f>IF(VLOOKUP($B226,'Data summary'!$L$2:$W$523,T$14,FALSE)=0,NA(),VLOOKUP($B226,'Data summary'!$L$2:$W$523,T$14,FALSE))</f>
        <v>#N/A</v>
      </c>
      <c r="U226" s="197" t="e">
        <f>IF(VLOOKUP($B226,'Data summary'!$L$2:$W$523,U$14,FALSE)=0,NA(),VLOOKUP($B226,'Data summary'!$L$2:$W$523,U$14,FALSE))</f>
        <v>#N/A</v>
      </c>
      <c r="V226" s="198" t="e">
        <f>IF(VLOOKUP($B226,'Data summary'!$L$2:$W$523,V$14,FALSE)=0,NA(),VLOOKUP($B226,'Data summary'!$L$2:$W$523,V$14,FALSE))</f>
        <v>#N/A</v>
      </c>
      <c r="W226" s="207" t="s">
        <v>159</v>
      </c>
    </row>
    <row r="227" spans="10:23" x14ac:dyDescent="0.25">
      <c r="J227"/>
      <c r="L227" s="196" t="e">
        <f>IF(VLOOKUP($B227,'Data summary'!$L$2:$W$523,L$14,FALSE)=0,NA(),VLOOKUP($B227,'Data summary'!$L$2:$W$523,L$14,FALSE))</f>
        <v>#N/A</v>
      </c>
      <c r="M227" s="197" t="e">
        <f>IF(VLOOKUP($B227,'Data summary'!$L$2:$W$523,M$14,FALSE)=0,NA(),VLOOKUP($B227,'Data summary'!$L$2:$W$523,M$14,FALSE))</f>
        <v>#N/A</v>
      </c>
      <c r="N227" s="197" t="e">
        <f>IF(VLOOKUP($B227,'Data summary'!$L$2:$W$523,N$14,FALSE)=0,NA(),VLOOKUP($B227,'Data summary'!$L$2:$W$523,N$14,FALSE))</f>
        <v>#N/A</v>
      </c>
      <c r="O227" s="197" t="e">
        <f>IF(VLOOKUP($B227,'Data summary'!$L$2:$W$523,O$14,FALSE)=0,NA(),VLOOKUP($B227,'Data summary'!$L$2:$W$523,O$14,FALSE))</f>
        <v>#N/A</v>
      </c>
      <c r="P227" s="197" t="e">
        <f>IF(VLOOKUP($B227,'Data summary'!$L$2:$W$523,P$14,FALSE)=0,NA(),VLOOKUP($B227,'Data summary'!$L$2:$W$523,P$14,FALSE))</f>
        <v>#N/A</v>
      </c>
      <c r="Q227" s="197" t="e">
        <f>IF(VLOOKUP($B227,'Data summary'!$L$2:$W$523,Q$14,FALSE)=0,NA(),VLOOKUP($B227,'Data summary'!$L$2:$W$523,Q$14,FALSE))</f>
        <v>#N/A</v>
      </c>
      <c r="R227" s="197" t="e">
        <f>IF(VLOOKUP($B227,'Data summary'!$L$2:$W$523,R$14,FALSE)=0,NA(),VLOOKUP($B227,'Data summary'!$L$2:$W$523,R$14,FALSE))</f>
        <v>#N/A</v>
      </c>
      <c r="S227" s="197" t="e">
        <f>IF(VLOOKUP($B227,'Data summary'!$L$2:$W$523,S$14,FALSE)=0,NA(),VLOOKUP($B227,'Data summary'!$L$2:$W$523,S$14,FALSE))</f>
        <v>#N/A</v>
      </c>
      <c r="T227" s="197" t="e">
        <f>IF(VLOOKUP($B227,'Data summary'!$L$2:$W$523,T$14,FALSE)=0,NA(),VLOOKUP($B227,'Data summary'!$L$2:$W$523,T$14,FALSE))</f>
        <v>#N/A</v>
      </c>
      <c r="U227" s="197" t="e">
        <f>IF(VLOOKUP($B227,'Data summary'!$L$2:$W$523,U$14,FALSE)=0,NA(),VLOOKUP($B227,'Data summary'!$L$2:$W$523,U$14,FALSE))</f>
        <v>#N/A</v>
      </c>
      <c r="V227" s="198" t="e">
        <f>IF(VLOOKUP($B227,'Data summary'!$L$2:$W$523,V$14,FALSE)=0,NA(),VLOOKUP($B227,'Data summary'!$L$2:$W$523,V$14,FALSE))</f>
        <v>#N/A</v>
      </c>
      <c r="W227" s="207" t="s">
        <v>159</v>
      </c>
    </row>
    <row r="228" spans="10:23" x14ac:dyDescent="0.25">
      <c r="J228"/>
      <c r="L228" s="196" t="e">
        <f>IF(VLOOKUP($B228,'Data summary'!$L$2:$W$523,L$14,FALSE)=0,NA(),VLOOKUP($B228,'Data summary'!$L$2:$W$523,L$14,FALSE))</f>
        <v>#N/A</v>
      </c>
      <c r="M228" s="197" t="e">
        <f>IF(VLOOKUP($B228,'Data summary'!$L$2:$W$523,M$14,FALSE)=0,NA(),VLOOKUP($B228,'Data summary'!$L$2:$W$523,M$14,FALSE))</f>
        <v>#N/A</v>
      </c>
      <c r="N228" s="197" t="e">
        <f>IF(VLOOKUP($B228,'Data summary'!$L$2:$W$523,N$14,FALSE)=0,NA(),VLOOKUP($B228,'Data summary'!$L$2:$W$523,N$14,FALSE))</f>
        <v>#N/A</v>
      </c>
      <c r="O228" s="197" t="e">
        <f>IF(VLOOKUP($B228,'Data summary'!$L$2:$W$523,O$14,FALSE)=0,NA(),VLOOKUP($B228,'Data summary'!$L$2:$W$523,O$14,FALSE))</f>
        <v>#N/A</v>
      </c>
      <c r="P228" s="197" t="e">
        <f>IF(VLOOKUP($B228,'Data summary'!$L$2:$W$523,P$14,FALSE)=0,NA(),VLOOKUP($B228,'Data summary'!$L$2:$W$523,P$14,FALSE))</f>
        <v>#N/A</v>
      </c>
      <c r="Q228" s="197" t="e">
        <f>IF(VLOOKUP($B228,'Data summary'!$L$2:$W$523,Q$14,FALSE)=0,NA(),VLOOKUP($B228,'Data summary'!$L$2:$W$523,Q$14,FALSE))</f>
        <v>#N/A</v>
      </c>
      <c r="R228" s="197" t="e">
        <f>IF(VLOOKUP($B228,'Data summary'!$L$2:$W$523,R$14,FALSE)=0,NA(),VLOOKUP($B228,'Data summary'!$L$2:$W$523,R$14,FALSE))</f>
        <v>#N/A</v>
      </c>
      <c r="S228" s="197" t="e">
        <f>IF(VLOOKUP($B228,'Data summary'!$L$2:$W$523,S$14,FALSE)=0,NA(),VLOOKUP($B228,'Data summary'!$L$2:$W$523,S$14,FALSE))</f>
        <v>#N/A</v>
      </c>
      <c r="T228" s="197" t="e">
        <f>IF(VLOOKUP($B228,'Data summary'!$L$2:$W$523,T$14,FALSE)=0,NA(),VLOOKUP($B228,'Data summary'!$L$2:$W$523,T$14,FALSE))</f>
        <v>#N/A</v>
      </c>
      <c r="U228" s="197" t="e">
        <f>IF(VLOOKUP($B228,'Data summary'!$L$2:$W$523,U$14,FALSE)=0,NA(),VLOOKUP($B228,'Data summary'!$L$2:$W$523,U$14,FALSE))</f>
        <v>#N/A</v>
      </c>
      <c r="V228" s="198" t="e">
        <f>IF(VLOOKUP($B228,'Data summary'!$L$2:$W$523,V$14,FALSE)=0,NA(),VLOOKUP($B228,'Data summary'!$L$2:$W$523,V$14,FALSE))</f>
        <v>#N/A</v>
      </c>
      <c r="W228" s="207" t="s">
        <v>159</v>
      </c>
    </row>
    <row r="229" spans="10:23" x14ac:dyDescent="0.25">
      <c r="J229"/>
      <c r="L229" s="196" t="e">
        <f>IF(VLOOKUP($B229,'Data summary'!$L$2:$W$523,L$14,FALSE)=0,NA(),VLOOKUP($B229,'Data summary'!$L$2:$W$523,L$14,FALSE))</f>
        <v>#N/A</v>
      </c>
      <c r="M229" s="197" t="e">
        <f>IF(VLOOKUP($B229,'Data summary'!$L$2:$W$523,M$14,FALSE)=0,NA(),VLOOKUP($B229,'Data summary'!$L$2:$W$523,M$14,FALSE))</f>
        <v>#N/A</v>
      </c>
      <c r="N229" s="197" t="e">
        <f>IF(VLOOKUP($B229,'Data summary'!$L$2:$W$523,N$14,FALSE)=0,NA(),VLOOKUP($B229,'Data summary'!$L$2:$W$523,N$14,FALSE))</f>
        <v>#N/A</v>
      </c>
      <c r="O229" s="197" t="e">
        <f>IF(VLOOKUP($B229,'Data summary'!$L$2:$W$523,O$14,FALSE)=0,NA(),VLOOKUP($B229,'Data summary'!$L$2:$W$523,O$14,FALSE))</f>
        <v>#N/A</v>
      </c>
      <c r="P229" s="197" t="e">
        <f>IF(VLOOKUP($B229,'Data summary'!$L$2:$W$523,P$14,FALSE)=0,NA(),VLOOKUP($B229,'Data summary'!$L$2:$W$523,P$14,FALSE))</f>
        <v>#N/A</v>
      </c>
      <c r="Q229" s="197" t="e">
        <f>IF(VLOOKUP($B229,'Data summary'!$L$2:$W$523,Q$14,FALSE)=0,NA(),VLOOKUP($B229,'Data summary'!$L$2:$W$523,Q$14,FALSE))</f>
        <v>#N/A</v>
      </c>
      <c r="R229" s="197" t="e">
        <f>IF(VLOOKUP($B229,'Data summary'!$L$2:$W$523,R$14,FALSE)=0,NA(),VLOOKUP($B229,'Data summary'!$L$2:$W$523,R$14,FALSE))</f>
        <v>#N/A</v>
      </c>
      <c r="S229" s="197" t="e">
        <f>IF(VLOOKUP($B229,'Data summary'!$L$2:$W$523,S$14,FALSE)=0,NA(),VLOOKUP($B229,'Data summary'!$L$2:$W$523,S$14,FALSE))</f>
        <v>#N/A</v>
      </c>
      <c r="T229" s="197" t="e">
        <f>IF(VLOOKUP($B229,'Data summary'!$L$2:$W$523,T$14,FALSE)=0,NA(),VLOOKUP($B229,'Data summary'!$L$2:$W$523,T$14,FALSE))</f>
        <v>#N/A</v>
      </c>
      <c r="U229" s="197" t="e">
        <f>IF(VLOOKUP($B229,'Data summary'!$L$2:$W$523,U$14,FALSE)=0,NA(),VLOOKUP($B229,'Data summary'!$L$2:$W$523,U$14,FALSE))</f>
        <v>#N/A</v>
      </c>
      <c r="V229" s="198" t="e">
        <f>IF(VLOOKUP($B229,'Data summary'!$L$2:$W$523,V$14,FALSE)=0,NA(),VLOOKUP($B229,'Data summary'!$L$2:$W$523,V$14,FALSE))</f>
        <v>#N/A</v>
      </c>
      <c r="W229" s="207" t="s">
        <v>159</v>
      </c>
    </row>
    <row r="230" spans="10:23" x14ac:dyDescent="0.25">
      <c r="J230"/>
      <c r="L230" s="196" t="e">
        <f>IF(VLOOKUP($B230,'Data summary'!$L$2:$W$523,L$14,FALSE)=0,NA(),VLOOKUP($B230,'Data summary'!$L$2:$W$523,L$14,FALSE))</f>
        <v>#N/A</v>
      </c>
      <c r="M230" s="197" t="e">
        <f>IF(VLOOKUP($B230,'Data summary'!$L$2:$W$523,M$14,FALSE)=0,NA(),VLOOKUP($B230,'Data summary'!$L$2:$W$523,M$14,FALSE))</f>
        <v>#N/A</v>
      </c>
      <c r="N230" s="197" t="e">
        <f>IF(VLOOKUP($B230,'Data summary'!$L$2:$W$523,N$14,FALSE)=0,NA(),VLOOKUP($B230,'Data summary'!$L$2:$W$523,N$14,FALSE))</f>
        <v>#N/A</v>
      </c>
      <c r="O230" s="197" t="e">
        <f>IF(VLOOKUP($B230,'Data summary'!$L$2:$W$523,O$14,FALSE)=0,NA(),VLOOKUP($B230,'Data summary'!$L$2:$W$523,O$14,FALSE))</f>
        <v>#N/A</v>
      </c>
      <c r="P230" s="197" t="e">
        <f>IF(VLOOKUP($B230,'Data summary'!$L$2:$W$523,P$14,FALSE)=0,NA(),VLOOKUP($B230,'Data summary'!$L$2:$W$523,P$14,FALSE))</f>
        <v>#N/A</v>
      </c>
      <c r="Q230" s="197" t="e">
        <f>IF(VLOOKUP($B230,'Data summary'!$L$2:$W$523,Q$14,FALSE)=0,NA(),VLOOKUP($B230,'Data summary'!$L$2:$W$523,Q$14,FALSE))</f>
        <v>#N/A</v>
      </c>
      <c r="R230" s="197" t="e">
        <f>IF(VLOOKUP($B230,'Data summary'!$L$2:$W$523,R$14,FALSE)=0,NA(),VLOOKUP($B230,'Data summary'!$L$2:$W$523,R$14,FALSE))</f>
        <v>#N/A</v>
      </c>
      <c r="S230" s="197" t="e">
        <f>IF(VLOOKUP($B230,'Data summary'!$L$2:$W$523,S$14,FALSE)=0,NA(),VLOOKUP($B230,'Data summary'!$L$2:$W$523,S$14,FALSE))</f>
        <v>#N/A</v>
      </c>
      <c r="T230" s="197" t="e">
        <f>IF(VLOOKUP($B230,'Data summary'!$L$2:$W$523,T$14,FALSE)=0,NA(),VLOOKUP($B230,'Data summary'!$L$2:$W$523,T$14,FALSE))</f>
        <v>#N/A</v>
      </c>
      <c r="U230" s="197" t="e">
        <f>IF(VLOOKUP($B230,'Data summary'!$L$2:$W$523,U$14,FALSE)=0,NA(),VLOOKUP($B230,'Data summary'!$L$2:$W$523,U$14,FALSE))</f>
        <v>#N/A</v>
      </c>
      <c r="V230" s="198" t="e">
        <f>IF(VLOOKUP($B230,'Data summary'!$L$2:$W$523,V$14,FALSE)=0,NA(),VLOOKUP($B230,'Data summary'!$L$2:$W$523,V$14,FALSE))</f>
        <v>#N/A</v>
      </c>
      <c r="W230" s="207" t="s">
        <v>159</v>
      </c>
    </row>
    <row r="231" spans="10:23" x14ac:dyDescent="0.25">
      <c r="J231"/>
      <c r="L231" s="196" t="e">
        <f>IF(VLOOKUP($B231,'Data summary'!$L$2:$W$523,L$14,FALSE)=0,NA(),VLOOKUP($B231,'Data summary'!$L$2:$W$523,L$14,FALSE))</f>
        <v>#N/A</v>
      </c>
      <c r="M231" s="197" t="e">
        <f>IF(VLOOKUP($B231,'Data summary'!$L$2:$W$523,M$14,FALSE)=0,NA(),VLOOKUP($B231,'Data summary'!$L$2:$W$523,M$14,FALSE))</f>
        <v>#N/A</v>
      </c>
      <c r="N231" s="197" t="e">
        <f>IF(VLOOKUP($B231,'Data summary'!$L$2:$W$523,N$14,FALSE)=0,NA(),VLOOKUP($B231,'Data summary'!$L$2:$W$523,N$14,FALSE))</f>
        <v>#N/A</v>
      </c>
      <c r="O231" s="197" t="e">
        <f>IF(VLOOKUP($B231,'Data summary'!$L$2:$W$523,O$14,FALSE)=0,NA(),VLOOKUP($B231,'Data summary'!$L$2:$W$523,O$14,FALSE))</f>
        <v>#N/A</v>
      </c>
      <c r="P231" s="197" t="e">
        <f>IF(VLOOKUP($B231,'Data summary'!$L$2:$W$523,P$14,FALSE)=0,NA(),VLOOKUP($B231,'Data summary'!$L$2:$W$523,P$14,FALSE))</f>
        <v>#N/A</v>
      </c>
      <c r="Q231" s="197" t="e">
        <f>IF(VLOOKUP($B231,'Data summary'!$L$2:$W$523,Q$14,FALSE)=0,NA(),VLOOKUP($B231,'Data summary'!$L$2:$W$523,Q$14,FALSE))</f>
        <v>#N/A</v>
      </c>
      <c r="R231" s="197" t="e">
        <f>IF(VLOOKUP($B231,'Data summary'!$L$2:$W$523,R$14,FALSE)=0,NA(),VLOOKUP($B231,'Data summary'!$L$2:$W$523,R$14,FALSE))</f>
        <v>#N/A</v>
      </c>
      <c r="S231" s="197" t="e">
        <f>IF(VLOOKUP($B231,'Data summary'!$L$2:$W$523,S$14,FALSE)=0,NA(),VLOOKUP($B231,'Data summary'!$L$2:$W$523,S$14,FALSE))</f>
        <v>#N/A</v>
      </c>
      <c r="T231" s="197" t="e">
        <f>IF(VLOOKUP($B231,'Data summary'!$L$2:$W$523,T$14,FALSE)=0,NA(),VLOOKUP($B231,'Data summary'!$L$2:$W$523,T$14,FALSE))</f>
        <v>#N/A</v>
      </c>
      <c r="U231" s="197" t="e">
        <f>IF(VLOOKUP($B231,'Data summary'!$L$2:$W$523,U$14,FALSE)=0,NA(),VLOOKUP($B231,'Data summary'!$L$2:$W$523,U$14,FALSE))</f>
        <v>#N/A</v>
      </c>
      <c r="V231" s="198" t="e">
        <f>IF(VLOOKUP($B231,'Data summary'!$L$2:$W$523,V$14,FALSE)=0,NA(),VLOOKUP($B231,'Data summary'!$L$2:$W$523,V$14,FALSE))</f>
        <v>#N/A</v>
      </c>
      <c r="W231" s="207" t="s">
        <v>159</v>
      </c>
    </row>
    <row r="232" spans="10:23" x14ac:dyDescent="0.25">
      <c r="J232"/>
      <c r="L232" s="196" t="e">
        <f>IF(VLOOKUP($B232,'Data summary'!$L$2:$W$523,L$14,FALSE)=0,NA(),VLOOKUP($B232,'Data summary'!$L$2:$W$523,L$14,FALSE))</f>
        <v>#N/A</v>
      </c>
      <c r="M232" s="197" t="e">
        <f>IF(VLOOKUP($B232,'Data summary'!$L$2:$W$523,M$14,FALSE)=0,NA(),VLOOKUP($B232,'Data summary'!$L$2:$W$523,M$14,FALSE))</f>
        <v>#N/A</v>
      </c>
      <c r="N232" s="197" t="e">
        <f>IF(VLOOKUP($B232,'Data summary'!$L$2:$W$523,N$14,FALSE)=0,NA(),VLOOKUP($B232,'Data summary'!$L$2:$W$523,N$14,FALSE))</f>
        <v>#N/A</v>
      </c>
      <c r="O232" s="197" t="e">
        <f>IF(VLOOKUP($B232,'Data summary'!$L$2:$W$523,O$14,FALSE)=0,NA(),VLOOKUP($B232,'Data summary'!$L$2:$W$523,O$14,FALSE))</f>
        <v>#N/A</v>
      </c>
      <c r="P232" s="197" t="e">
        <f>IF(VLOOKUP($B232,'Data summary'!$L$2:$W$523,P$14,FALSE)=0,NA(),VLOOKUP($B232,'Data summary'!$L$2:$W$523,P$14,FALSE))</f>
        <v>#N/A</v>
      </c>
      <c r="Q232" s="197" t="e">
        <f>IF(VLOOKUP($B232,'Data summary'!$L$2:$W$523,Q$14,FALSE)=0,NA(),VLOOKUP($B232,'Data summary'!$L$2:$W$523,Q$14,FALSE))</f>
        <v>#N/A</v>
      </c>
      <c r="R232" s="197" t="e">
        <f>IF(VLOOKUP($B232,'Data summary'!$L$2:$W$523,R$14,FALSE)=0,NA(),VLOOKUP($B232,'Data summary'!$L$2:$W$523,R$14,FALSE))</f>
        <v>#N/A</v>
      </c>
      <c r="S232" s="197" t="e">
        <f>IF(VLOOKUP($B232,'Data summary'!$L$2:$W$523,S$14,FALSE)=0,NA(),VLOOKUP($B232,'Data summary'!$L$2:$W$523,S$14,FALSE))</f>
        <v>#N/A</v>
      </c>
      <c r="T232" s="197" t="e">
        <f>IF(VLOOKUP($B232,'Data summary'!$L$2:$W$523,T$14,FALSE)=0,NA(),VLOOKUP($B232,'Data summary'!$L$2:$W$523,T$14,FALSE))</f>
        <v>#N/A</v>
      </c>
      <c r="U232" s="197" t="e">
        <f>IF(VLOOKUP($B232,'Data summary'!$L$2:$W$523,U$14,FALSE)=0,NA(),VLOOKUP($B232,'Data summary'!$L$2:$W$523,U$14,FALSE))</f>
        <v>#N/A</v>
      </c>
      <c r="V232" s="198" t="e">
        <f>IF(VLOOKUP($B232,'Data summary'!$L$2:$W$523,V$14,FALSE)=0,NA(),VLOOKUP($B232,'Data summary'!$L$2:$W$523,V$14,FALSE))</f>
        <v>#N/A</v>
      </c>
      <c r="W232" s="207" t="s">
        <v>159</v>
      </c>
    </row>
    <row r="233" spans="10:23" x14ac:dyDescent="0.25">
      <c r="J233"/>
      <c r="L233" s="196" t="e">
        <f>IF(VLOOKUP($B233,'Data summary'!$L$2:$W$523,L$14,FALSE)=0,NA(),VLOOKUP($B233,'Data summary'!$L$2:$W$523,L$14,FALSE))</f>
        <v>#N/A</v>
      </c>
      <c r="M233" s="197" t="e">
        <f>IF(VLOOKUP($B233,'Data summary'!$L$2:$W$523,M$14,FALSE)=0,NA(),VLOOKUP($B233,'Data summary'!$L$2:$W$523,M$14,FALSE))</f>
        <v>#N/A</v>
      </c>
      <c r="N233" s="197" t="e">
        <f>IF(VLOOKUP($B233,'Data summary'!$L$2:$W$523,N$14,FALSE)=0,NA(),VLOOKUP($B233,'Data summary'!$L$2:$W$523,N$14,FALSE))</f>
        <v>#N/A</v>
      </c>
      <c r="O233" s="197" t="e">
        <f>IF(VLOOKUP($B233,'Data summary'!$L$2:$W$523,O$14,FALSE)=0,NA(),VLOOKUP($B233,'Data summary'!$L$2:$W$523,O$14,FALSE))</f>
        <v>#N/A</v>
      </c>
      <c r="P233" s="197" t="e">
        <f>IF(VLOOKUP($B233,'Data summary'!$L$2:$W$523,P$14,FALSE)=0,NA(),VLOOKUP($B233,'Data summary'!$L$2:$W$523,P$14,FALSE))</f>
        <v>#N/A</v>
      </c>
      <c r="Q233" s="197" t="e">
        <f>IF(VLOOKUP($B233,'Data summary'!$L$2:$W$523,Q$14,FALSE)=0,NA(),VLOOKUP($B233,'Data summary'!$L$2:$W$523,Q$14,FALSE))</f>
        <v>#N/A</v>
      </c>
      <c r="R233" s="197" t="e">
        <f>IF(VLOOKUP($B233,'Data summary'!$L$2:$W$523,R$14,FALSE)=0,NA(),VLOOKUP($B233,'Data summary'!$L$2:$W$523,R$14,FALSE))</f>
        <v>#N/A</v>
      </c>
      <c r="S233" s="197" t="e">
        <f>IF(VLOOKUP($B233,'Data summary'!$L$2:$W$523,S$14,FALSE)=0,NA(),VLOOKUP($B233,'Data summary'!$L$2:$W$523,S$14,FALSE))</f>
        <v>#N/A</v>
      </c>
      <c r="T233" s="197" t="e">
        <f>IF(VLOOKUP($B233,'Data summary'!$L$2:$W$523,T$14,FALSE)=0,NA(),VLOOKUP($B233,'Data summary'!$L$2:$W$523,T$14,FALSE))</f>
        <v>#N/A</v>
      </c>
      <c r="U233" s="197" t="e">
        <f>IF(VLOOKUP($B233,'Data summary'!$L$2:$W$523,U$14,FALSE)=0,NA(),VLOOKUP($B233,'Data summary'!$L$2:$W$523,U$14,FALSE))</f>
        <v>#N/A</v>
      </c>
      <c r="V233" s="198" t="e">
        <f>IF(VLOOKUP($B233,'Data summary'!$L$2:$W$523,V$14,FALSE)=0,NA(),VLOOKUP($B233,'Data summary'!$L$2:$W$523,V$14,FALSE))</f>
        <v>#N/A</v>
      </c>
      <c r="W233" s="207" t="s">
        <v>159</v>
      </c>
    </row>
    <row r="234" spans="10:23" x14ac:dyDescent="0.25">
      <c r="J234"/>
      <c r="L234" s="196" t="e">
        <f>IF(VLOOKUP($B234,'Data summary'!$L$2:$W$523,L$14,FALSE)=0,NA(),VLOOKUP($B234,'Data summary'!$L$2:$W$523,L$14,FALSE))</f>
        <v>#N/A</v>
      </c>
      <c r="M234" s="197" t="e">
        <f>IF(VLOOKUP($B234,'Data summary'!$L$2:$W$523,M$14,FALSE)=0,NA(),VLOOKUP($B234,'Data summary'!$L$2:$W$523,M$14,FALSE))</f>
        <v>#N/A</v>
      </c>
      <c r="N234" s="197" t="e">
        <f>IF(VLOOKUP($B234,'Data summary'!$L$2:$W$523,N$14,FALSE)=0,NA(),VLOOKUP($B234,'Data summary'!$L$2:$W$523,N$14,FALSE))</f>
        <v>#N/A</v>
      </c>
      <c r="O234" s="197" t="e">
        <f>IF(VLOOKUP($B234,'Data summary'!$L$2:$W$523,O$14,FALSE)=0,NA(),VLOOKUP($B234,'Data summary'!$L$2:$W$523,O$14,FALSE))</f>
        <v>#N/A</v>
      </c>
      <c r="P234" s="197" t="e">
        <f>IF(VLOOKUP($B234,'Data summary'!$L$2:$W$523,P$14,FALSE)=0,NA(),VLOOKUP($B234,'Data summary'!$L$2:$W$523,P$14,FALSE))</f>
        <v>#N/A</v>
      </c>
      <c r="Q234" s="197" t="e">
        <f>IF(VLOOKUP($B234,'Data summary'!$L$2:$W$523,Q$14,FALSE)=0,NA(),VLOOKUP($B234,'Data summary'!$L$2:$W$523,Q$14,FALSE))</f>
        <v>#N/A</v>
      </c>
      <c r="R234" s="197" t="e">
        <f>IF(VLOOKUP($B234,'Data summary'!$L$2:$W$523,R$14,FALSE)=0,NA(),VLOOKUP($B234,'Data summary'!$L$2:$W$523,R$14,FALSE))</f>
        <v>#N/A</v>
      </c>
      <c r="S234" s="197" t="e">
        <f>IF(VLOOKUP($B234,'Data summary'!$L$2:$W$523,S$14,FALSE)=0,NA(),VLOOKUP($B234,'Data summary'!$L$2:$W$523,S$14,FALSE))</f>
        <v>#N/A</v>
      </c>
      <c r="T234" s="197" t="e">
        <f>IF(VLOOKUP($B234,'Data summary'!$L$2:$W$523,T$14,FALSE)=0,NA(),VLOOKUP($B234,'Data summary'!$L$2:$W$523,T$14,FALSE))</f>
        <v>#N/A</v>
      </c>
      <c r="U234" s="197" t="e">
        <f>IF(VLOOKUP($B234,'Data summary'!$L$2:$W$523,U$14,FALSE)=0,NA(),VLOOKUP($B234,'Data summary'!$L$2:$W$523,U$14,FALSE))</f>
        <v>#N/A</v>
      </c>
      <c r="V234" s="198" t="e">
        <f>IF(VLOOKUP($B234,'Data summary'!$L$2:$W$523,V$14,FALSE)=0,NA(),VLOOKUP($B234,'Data summary'!$L$2:$W$523,V$14,FALSE))</f>
        <v>#N/A</v>
      </c>
      <c r="W234" s="207" t="s">
        <v>159</v>
      </c>
    </row>
    <row r="235" spans="10:23" x14ac:dyDescent="0.25">
      <c r="J235"/>
      <c r="L235" s="196" t="e">
        <f>IF(VLOOKUP($B235,'Data summary'!$L$2:$W$523,L$14,FALSE)=0,NA(),VLOOKUP($B235,'Data summary'!$L$2:$W$523,L$14,FALSE))</f>
        <v>#N/A</v>
      </c>
      <c r="M235" s="197" t="e">
        <f>IF(VLOOKUP($B235,'Data summary'!$L$2:$W$523,M$14,FALSE)=0,NA(),VLOOKUP($B235,'Data summary'!$L$2:$W$523,M$14,FALSE))</f>
        <v>#N/A</v>
      </c>
      <c r="N235" s="197" t="e">
        <f>IF(VLOOKUP($B235,'Data summary'!$L$2:$W$523,N$14,FALSE)=0,NA(),VLOOKUP($B235,'Data summary'!$L$2:$W$523,N$14,FALSE))</f>
        <v>#N/A</v>
      </c>
      <c r="O235" s="197" t="e">
        <f>IF(VLOOKUP($B235,'Data summary'!$L$2:$W$523,O$14,FALSE)=0,NA(),VLOOKUP($B235,'Data summary'!$L$2:$W$523,O$14,FALSE))</f>
        <v>#N/A</v>
      </c>
      <c r="P235" s="197" t="e">
        <f>IF(VLOOKUP($B235,'Data summary'!$L$2:$W$523,P$14,FALSE)=0,NA(),VLOOKUP($B235,'Data summary'!$L$2:$W$523,P$14,FALSE))</f>
        <v>#N/A</v>
      </c>
      <c r="Q235" s="197" t="e">
        <f>IF(VLOOKUP($B235,'Data summary'!$L$2:$W$523,Q$14,FALSE)=0,NA(),VLOOKUP($B235,'Data summary'!$L$2:$W$523,Q$14,FALSE))</f>
        <v>#N/A</v>
      </c>
      <c r="R235" s="197" t="e">
        <f>IF(VLOOKUP($B235,'Data summary'!$L$2:$W$523,R$14,FALSE)=0,NA(),VLOOKUP($B235,'Data summary'!$L$2:$W$523,R$14,FALSE))</f>
        <v>#N/A</v>
      </c>
      <c r="S235" s="197" t="e">
        <f>IF(VLOOKUP($B235,'Data summary'!$L$2:$W$523,S$14,FALSE)=0,NA(),VLOOKUP($B235,'Data summary'!$L$2:$W$523,S$14,FALSE))</f>
        <v>#N/A</v>
      </c>
      <c r="T235" s="197" t="e">
        <f>IF(VLOOKUP($B235,'Data summary'!$L$2:$W$523,T$14,FALSE)=0,NA(),VLOOKUP($B235,'Data summary'!$L$2:$W$523,T$14,FALSE))</f>
        <v>#N/A</v>
      </c>
      <c r="U235" s="197" t="e">
        <f>IF(VLOOKUP($B235,'Data summary'!$L$2:$W$523,U$14,FALSE)=0,NA(),VLOOKUP($B235,'Data summary'!$L$2:$W$523,U$14,FALSE))</f>
        <v>#N/A</v>
      </c>
      <c r="V235" s="198" t="e">
        <f>IF(VLOOKUP($B235,'Data summary'!$L$2:$W$523,V$14,FALSE)=0,NA(),VLOOKUP($B235,'Data summary'!$L$2:$W$523,V$14,FALSE))</f>
        <v>#N/A</v>
      </c>
      <c r="W235" s="207" t="s">
        <v>159</v>
      </c>
    </row>
    <row r="236" spans="10:23" x14ac:dyDescent="0.25">
      <c r="J236"/>
      <c r="L236" s="196" t="e">
        <f>IF(VLOOKUP($B236,'Data summary'!$L$2:$W$523,L$14,FALSE)=0,NA(),VLOOKUP($B236,'Data summary'!$L$2:$W$523,L$14,FALSE))</f>
        <v>#N/A</v>
      </c>
      <c r="M236" s="197" t="e">
        <f>IF(VLOOKUP($B236,'Data summary'!$L$2:$W$523,M$14,FALSE)=0,NA(),VLOOKUP($B236,'Data summary'!$L$2:$W$523,M$14,FALSE))</f>
        <v>#N/A</v>
      </c>
      <c r="N236" s="197" t="e">
        <f>IF(VLOOKUP($B236,'Data summary'!$L$2:$W$523,N$14,FALSE)=0,NA(),VLOOKUP($B236,'Data summary'!$L$2:$W$523,N$14,FALSE))</f>
        <v>#N/A</v>
      </c>
      <c r="O236" s="197" t="e">
        <f>IF(VLOOKUP($B236,'Data summary'!$L$2:$W$523,O$14,FALSE)=0,NA(),VLOOKUP($B236,'Data summary'!$L$2:$W$523,O$14,FALSE))</f>
        <v>#N/A</v>
      </c>
      <c r="P236" s="197" t="e">
        <f>IF(VLOOKUP($B236,'Data summary'!$L$2:$W$523,P$14,FALSE)=0,NA(),VLOOKUP($B236,'Data summary'!$L$2:$W$523,P$14,FALSE))</f>
        <v>#N/A</v>
      </c>
      <c r="Q236" s="197" t="e">
        <f>IF(VLOOKUP($B236,'Data summary'!$L$2:$W$523,Q$14,FALSE)=0,NA(),VLOOKUP($B236,'Data summary'!$L$2:$W$523,Q$14,FALSE))</f>
        <v>#N/A</v>
      </c>
      <c r="R236" s="197" t="e">
        <f>IF(VLOOKUP($B236,'Data summary'!$L$2:$W$523,R$14,FALSE)=0,NA(),VLOOKUP($B236,'Data summary'!$L$2:$W$523,R$14,FALSE))</f>
        <v>#N/A</v>
      </c>
      <c r="S236" s="197" t="e">
        <f>IF(VLOOKUP($B236,'Data summary'!$L$2:$W$523,S$14,FALSE)=0,NA(),VLOOKUP($B236,'Data summary'!$L$2:$W$523,S$14,FALSE))</f>
        <v>#N/A</v>
      </c>
      <c r="T236" s="197" t="e">
        <f>IF(VLOOKUP($B236,'Data summary'!$L$2:$W$523,T$14,FALSE)=0,NA(),VLOOKUP($B236,'Data summary'!$L$2:$W$523,T$14,FALSE))</f>
        <v>#N/A</v>
      </c>
      <c r="U236" s="197" t="e">
        <f>IF(VLOOKUP($B236,'Data summary'!$L$2:$W$523,U$14,FALSE)=0,NA(),VLOOKUP($B236,'Data summary'!$L$2:$W$523,U$14,FALSE))</f>
        <v>#N/A</v>
      </c>
      <c r="V236" s="198" t="e">
        <f>IF(VLOOKUP($B236,'Data summary'!$L$2:$W$523,V$14,FALSE)=0,NA(),VLOOKUP($B236,'Data summary'!$L$2:$W$523,V$14,FALSE))</f>
        <v>#N/A</v>
      </c>
      <c r="W236" s="207" t="s">
        <v>159</v>
      </c>
    </row>
    <row r="237" spans="10:23" x14ac:dyDescent="0.25">
      <c r="J237"/>
      <c r="L237" s="196" t="e">
        <f>IF(VLOOKUP($B237,'Data summary'!$L$2:$W$523,L$14,FALSE)=0,NA(),VLOOKUP($B237,'Data summary'!$L$2:$W$523,L$14,FALSE))</f>
        <v>#N/A</v>
      </c>
      <c r="M237" s="197" t="e">
        <f>IF(VLOOKUP($B237,'Data summary'!$L$2:$W$523,M$14,FALSE)=0,NA(),VLOOKUP($B237,'Data summary'!$L$2:$W$523,M$14,FALSE))</f>
        <v>#N/A</v>
      </c>
      <c r="N237" s="197" t="e">
        <f>IF(VLOOKUP($B237,'Data summary'!$L$2:$W$523,N$14,FALSE)=0,NA(),VLOOKUP($B237,'Data summary'!$L$2:$W$523,N$14,FALSE))</f>
        <v>#N/A</v>
      </c>
      <c r="O237" s="197" t="e">
        <f>IF(VLOOKUP($B237,'Data summary'!$L$2:$W$523,O$14,FALSE)=0,NA(),VLOOKUP($B237,'Data summary'!$L$2:$W$523,O$14,FALSE))</f>
        <v>#N/A</v>
      </c>
      <c r="P237" s="197" t="e">
        <f>IF(VLOOKUP($B237,'Data summary'!$L$2:$W$523,P$14,FALSE)=0,NA(),VLOOKUP($B237,'Data summary'!$L$2:$W$523,P$14,FALSE))</f>
        <v>#N/A</v>
      </c>
      <c r="Q237" s="197" t="e">
        <f>IF(VLOOKUP($B237,'Data summary'!$L$2:$W$523,Q$14,FALSE)=0,NA(),VLOOKUP($B237,'Data summary'!$L$2:$W$523,Q$14,FALSE))</f>
        <v>#N/A</v>
      </c>
      <c r="R237" s="197" t="e">
        <f>IF(VLOOKUP($B237,'Data summary'!$L$2:$W$523,R$14,FALSE)=0,NA(),VLOOKUP($B237,'Data summary'!$L$2:$W$523,R$14,FALSE))</f>
        <v>#N/A</v>
      </c>
      <c r="S237" s="197" t="e">
        <f>IF(VLOOKUP($B237,'Data summary'!$L$2:$W$523,S$14,FALSE)=0,NA(),VLOOKUP($B237,'Data summary'!$L$2:$W$523,S$14,FALSE))</f>
        <v>#N/A</v>
      </c>
      <c r="T237" s="197" t="e">
        <f>IF(VLOOKUP($B237,'Data summary'!$L$2:$W$523,T$14,FALSE)=0,NA(),VLOOKUP($B237,'Data summary'!$L$2:$W$523,T$14,FALSE))</f>
        <v>#N/A</v>
      </c>
      <c r="U237" s="197" t="e">
        <f>IF(VLOOKUP($B237,'Data summary'!$L$2:$W$523,U$14,FALSE)=0,NA(),VLOOKUP($B237,'Data summary'!$L$2:$W$523,U$14,FALSE))</f>
        <v>#N/A</v>
      </c>
      <c r="V237" s="198" t="e">
        <f>IF(VLOOKUP($B237,'Data summary'!$L$2:$W$523,V$14,FALSE)=0,NA(),VLOOKUP($B237,'Data summary'!$L$2:$W$523,V$14,FALSE))</f>
        <v>#N/A</v>
      </c>
      <c r="W237" s="207" t="s">
        <v>159</v>
      </c>
    </row>
    <row r="238" spans="10:23" x14ac:dyDescent="0.25">
      <c r="J238"/>
      <c r="L238" s="196" t="e">
        <f>IF(VLOOKUP($B238,'Data summary'!$L$2:$W$523,L$14,FALSE)=0,NA(),VLOOKUP($B238,'Data summary'!$L$2:$W$523,L$14,FALSE))</f>
        <v>#N/A</v>
      </c>
      <c r="M238" s="197" t="e">
        <f>IF(VLOOKUP($B238,'Data summary'!$L$2:$W$523,M$14,FALSE)=0,NA(),VLOOKUP($B238,'Data summary'!$L$2:$W$523,M$14,FALSE))</f>
        <v>#N/A</v>
      </c>
      <c r="N238" s="197" t="e">
        <f>IF(VLOOKUP($B238,'Data summary'!$L$2:$W$523,N$14,FALSE)=0,NA(),VLOOKUP($B238,'Data summary'!$L$2:$W$523,N$14,FALSE))</f>
        <v>#N/A</v>
      </c>
      <c r="O238" s="197" t="e">
        <f>IF(VLOOKUP($B238,'Data summary'!$L$2:$W$523,O$14,FALSE)=0,NA(),VLOOKUP($B238,'Data summary'!$L$2:$W$523,O$14,FALSE))</f>
        <v>#N/A</v>
      </c>
      <c r="P238" s="197" t="e">
        <f>IF(VLOOKUP($B238,'Data summary'!$L$2:$W$523,P$14,FALSE)=0,NA(),VLOOKUP($B238,'Data summary'!$L$2:$W$523,P$14,FALSE))</f>
        <v>#N/A</v>
      </c>
      <c r="Q238" s="197" t="e">
        <f>IF(VLOOKUP($B238,'Data summary'!$L$2:$W$523,Q$14,FALSE)=0,NA(),VLOOKUP($B238,'Data summary'!$L$2:$W$523,Q$14,FALSE))</f>
        <v>#N/A</v>
      </c>
      <c r="R238" s="197" t="e">
        <f>IF(VLOOKUP($B238,'Data summary'!$L$2:$W$523,R$14,FALSE)=0,NA(),VLOOKUP($B238,'Data summary'!$L$2:$W$523,R$14,FALSE))</f>
        <v>#N/A</v>
      </c>
      <c r="S238" s="197" t="e">
        <f>IF(VLOOKUP($B238,'Data summary'!$L$2:$W$523,S$14,FALSE)=0,NA(),VLOOKUP($B238,'Data summary'!$L$2:$W$523,S$14,FALSE))</f>
        <v>#N/A</v>
      </c>
      <c r="T238" s="197" t="e">
        <f>IF(VLOOKUP($B238,'Data summary'!$L$2:$W$523,T$14,FALSE)=0,NA(),VLOOKUP($B238,'Data summary'!$L$2:$W$523,T$14,FALSE))</f>
        <v>#N/A</v>
      </c>
      <c r="U238" s="197" t="e">
        <f>IF(VLOOKUP($B238,'Data summary'!$L$2:$W$523,U$14,FALSE)=0,NA(),VLOOKUP($B238,'Data summary'!$L$2:$W$523,U$14,FALSE))</f>
        <v>#N/A</v>
      </c>
      <c r="V238" s="198" t="e">
        <f>IF(VLOOKUP($B238,'Data summary'!$L$2:$W$523,V$14,FALSE)=0,NA(),VLOOKUP($B238,'Data summary'!$L$2:$W$523,V$14,FALSE))</f>
        <v>#N/A</v>
      </c>
      <c r="W238" s="207" t="s">
        <v>159</v>
      </c>
    </row>
    <row r="239" spans="10:23" x14ac:dyDescent="0.25">
      <c r="J239"/>
      <c r="L239" s="196" t="e">
        <f>IF(VLOOKUP($B239,'Data summary'!$L$2:$W$523,L$14,FALSE)=0,NA(),VLOOKUP($B239,'Data summary'!$L$2:$W$523,L$14,FALSE))</f>
        <v>#N/A</v>
      </c>
      <c r="M239" s="197" t="e">
        <f>IF(VLOOKUP($B239,'Data summary'!$L$2:$W$523,M$14,FALSE)=0,NA(),VLOOKUP($B239,'Data summary'!$L$2:$W$523,M$14,FALSE))</f>
        <v>#N/A</v>
      </c>
      <c r="N239" s="197" t="e">
        <f>IF(VLOOKUP($B239,'Data summary'!$L$2:$W$523,N$14,FALSE)=0,NA(),VLOOKUP($B239,'Data summary'!$L$2:$W$523,N$14,FALSE))</f>
        <v>#N/A</v>
      </c>
      <c r="O239" s="197" t="e">
        <f>IF(VLOOKUP($B239,'Data summary'!$L$2:$W$523,O$14,FALSE)=0,NA(),VLOOKUP($B239,'Data summary'!$L$2:$W$523,O$14,FALSE))</f>
        <v>#N/A</v>
      </c>
      <c r="P239" s="197" t="e">
        <f>IF(VLOOKUP($B239,'Data summary'!$L$2:$W$523,P$14,FALSE)=0,NA(),VLOOKUP($B239,'Data summary'!$L$2:$W$523,P$14,FALSE))</f>
        <v>#N/A</v>
      </c>
      <c r="Q239" s="197" t="e">
        <f>IF(VLOOKUP($B239,'Data summary'!$L$2:$W$523,Q$14,FALSE)=0,NA(),VLOOKUP($B239,'Data summary'!$L$2:$W$523,Q$14,FALSE))</f>
        <v>#N/A</v>
      </c>
      <c r="R239" s="197" t="e">
        <f>IF(VLOOKUP($B239,'Data summary'!$L$2:$W$523,R$14,FALSE)=0,NA(),VLOOKUP($B239,'Data summary'!$L$2:$W$523,R$14,FALSE))</f>
        <v>#N/A</v>
      </c>
      <c r="S239" s="197" t="e">
        <f>IF(VLOOKUP($B239,'Data summary'!$L$2:$W$523,S$14,FALSE)=0,NA(),VLOOKUP($B239,'Data summary'!$L$2:$W$523,S$14,FALSE))</f>
        <v>#N/A</v>
      </c>
      <c r="T239" s="197" t="e">
        <f>IF(VLOOKUP($B239,'Data summary'!$L$2:$W$523,T$14,FALSE)=0,NA(),VLOOKUP($B239,'Data summary'!$L$2:$W$523,T$14,FALSE))</f>
        <v>#N/A</v>
      </c>
      <c r="U239" s="197" t="e">
        <f>IF(VLOOKUP($B239,'Data summary'!$L$2:$W$523,U$14,FALSE)=0,NA(),VLOOKUP($B239,'Data summary'!$L$2:$W$523,U$14,FALSE))</f>
        <v>#N/A</v>
      </c>
      <c r="V239" s="198" t="e">
        <f>IF(VLOOKUP($B239,'Data summary'!$L$2:$W$523,V$14,FALSE)=0,NA(),VLOOKUP($B239,'Data summary'!$L$2:$W$523,V$14,FALSE))</f>
        <v>#N/A</v>
      </c>
      <c r="W239" s="207" t="s">
        <v>159</v>
      </c>
    </row>
    <row r="240" spans="10:23" x14ac:dyDescent="0.25">
      <c r="J240"/>
      <c r="L240" s="196" t="e">
        <f>IF(VLOOKUP($B240,'Data summary'!$L$2:$W$523,L$14,FALSE)=0,NA(),VLOOKUP($B240,'Data summary'!$L$2:$W$523,L$14,FALSE))</f>
        <v>#N/A</v>
      </c>
      <c r="M240" s="197" t="e">
        <f>IF(VLOOKUP($B240,'Data summary'!$L$2:$W$523,M$14,FALSE)=0,NA(),VLOOKUP($B240,'Data summary'!$L$2:$W$523,M$14,FALSE))</f>
        <v>#N/A</v>
      </c>
      <c r="N240" s="197" t="e">
        <f>IF(VLOOKUP($B240,'Data summary'!$L$2:$W$523,N$14,FALSE)=0,NA(),VLOOKUP($B240,'Data summary'!$L$2:$W$523,N$14,FALSE))</f>
        <v>#N/A</v>
      </c>
      <c r="O240" s="197" t="e">
        <f>IF(VLOOKUP($B240,'Data summary'!$L$2:$W$523,O$14,FALSE)=0,NA(),VLOOKUP($B240,'Data summary'!$L$2:$W$523,O$14,FALSE))</f>
        <v>#N/A</v>
      </c>
      <c r="P240" s="197" t="e">
        <f>IF(VLOOKUP($B240,'Data summary'!$L$2:$W$523,P$14,FALSE)=0,NA(),VLOOKUP($B240,'Data summary'!$L$2:$W$523,P$14,FALSE))</f>
        <v>#N/A</v>
      </c>
      <c r="Q240" s="197" t="e">
        <f>IF(VLOOKUP($B240,'Data summary'!$L$2:$W$523,Q$14,FALSE)=0,NA(),VLOOKUP($B240,'Data summary'!$L$2:$W$523,Q$14,FALSE))</f>
        <v>#N/A</v>
      </c>
      <c r="R240" s="197" t="e">
        <f>IF(VLOOKUP($B240,'Data summary'!$L$2:$W$523,R$14,FALSE)=0,NA(),VLOOKUP($B240,'Data summary'!$L$2:$W$523,R$14,FALSE))</f>
        <v>#N/A</v>
      </c>
      <c r="S240" s="197" t="e">
        <f>IF(VLOOKUP($B240,'Data summary'!$L$2:$W$523,S$14,FALSE)=0,NA(),VLOOKUP($B240,'Data summary'!$L$2:$W$523,S$14,FALSE))</f>
        <v>#N/A</v>
      </c>
      <c r="T240" s="197" t="e">
        <f>IF(VLOOKUP($B240,'Data summary'!$L$2:$W$523,T$14,FALSE)=0,NA(),VLOOKUP($B240,'Data summary'!$L$2:$W$523,T$14,FALSE))</f>
        <v>#N/A</v>
      </c>
      <c r="U240" s="197" t="e">
        <f>IF(VLOOKUP($B240,'Data summary'!$L$2:$W$523,U$14,FALSE)=0,NA(),VLOOKUP($B240,'Data summary'!$L$2:$W$523,U$14,FALSE))</f>
        <v>#N/A</v>
      </c>
      <c r="V240" s="198" t="e">
        <f>IF(VLOOKUP($B240,'Data summary'!$L$2:$W$523,V$14,FALSE)=0,NA(),VLOOKUP($B240,'Data summary'!$L$2:$W$523,V$14,FALSE))</f>
        <v>#N/A</v>
      </c>
      <c r="W240" s="207" t="s">
        <v>159</v>
      </c>
    </row>
    <row r="241" spans="10:23" x14ac:dyDescent="0.25">
      <c r="J241"/>
      <c r="L241" s="196" t="e">
        <f>IF(VLOOKUP($B241,'Data summary'!$L$2:$W$523,L$14,FALSE)=0,NA(),VLOOKUP($B241,'Data summary'!$L$2:$W$523,L$14,FALSE))</f>
        <v>#N/A</v>
      </c>
      <c r="M241" s="197" t="e">
        <f>IF(VLOOKUP($B241,'Data summary'!$L$2:$W$523,M$14,FALSE)=0,NA(),VLOOKUP($B241,'Data summary'!$L$2:$W$523,M$14,FALSE))</f>
        <v>#N/A</v>
      </c>
      <c r="N241" s="197" t="e">
        <f>IF(VLOOKUP($B241,'Data summary'!$L$2:$W$523,N$14,FALSE)=0,NA(),VLOOKUP($B241,'Data summary'!$L$2:$W$523,N$14,FALSE))</f>
        <v>#N/A</v>
      </c>
      <c r="O241" s="197" t="e">
        <f>IF(VLOOKUP($B241,'Data summary'!$L$2:$W$523,O$14,FALSE)=0,NA(),VLOOKUP($B241,'Data summary'!$L$2:$W$523,O$14,FALSE))</f>
        <v>#N/A</v>
      </c>
      <c r="P241" s="197" t="e">
        <f>IF(VLOOKUP($B241,'Data summary'!$L$2:$W$523,P$14,FALSE)=0,NA(),VLOOKUP($B241,'Data summary'!$L$2:$W$523,P$14,FALSE))</f>
        <v>#N/A</v>
      </c>
      <c r="Q241" s="197" t="e">
        <f>IF(VLOOKUP($B241,'Data summary'!$L$2:$W$523,Q$14,FALSE)=0,NA(),VLOOKUP($B241,'Data summary'!$L$2:$W$523,Q$14,FALSE))</f>
        <v>#N/A</v>
      </c>
      <c r="R241" s="197" t="e">
        <f>IF(VLOOKUP($B241,'Data summary'!$L$2:$W$523,R$14,FALSE)=0,NA(),VLOOKUP($B241,'Data summary'!$L$2:$W$523,R$14,FALSE))</f>
        <v>#N/A</v>
      </c>
      <c r="S241" s="197" t="e">
        <f>IF(VLOOKUP($B241,'Data summary'!$L$2:$W$523,S$14,FALSE)=0,NA(),VLOOKUP($B241,'Data summary'!$L$2:$W$523,S$14,FALSE))</f>
        <v>#N/A</v>
      </c>
      <c r="T241" s="197" t="e">
        <f>IF(VLOOKUP($B241,'Data summary'!$L$2:$W$523,T$14,FALSE)=0,NA(),VLOOKUP($B241,'Data summary'!$L$2:$W$523,T$14,FALSE))</f>
        <v>#N/A</v>
      </c>
      <c r="U241" s="197" t="e">
        <f>IF(VLOOKUP($B241,'Data summary'!$L$2:$W$523,U$14,FALSE)=0,NA(),VLOOKUP($B241,'Data summary'!$L$2:$W$523,U$14,FALSE))</f>
        <v>#N/A</v>
      </c>
      <c r="V241" s="198" t="e">
        <f>IF(VLOOKUP($B241,'Data summary'!$L$2:$W$523,V$14,FALSE)=0,NA(),VLOOKUP($B241,'Data summary'!$L$2:$W$523,V$14,FALSE))</f>
        <v>#N/A</v>
      </c>
      <c r="W241" s="207" t="s">
        <v>159</v>
      </c>
    </row>
    <row r="242" spans="10:23" x14ac:dyDescent="0.25">
      <c r="J242"/>
      <c r="L242" s="196" t="e">
        <f>IF(VLOOKUP($B242,'Data summary'!$L$2:$W$523,L$14,FALSE)=0,NA(),VLOOKUP($B242,'Data summary'!$L$2:$W$523,L$14,FALSE))</f>
        <v>#N/A</v>
      </c>
      <c r="M242" s="197" t="e">
        <f>IF(VLOOKUP($B242,'Data summary'!$L$2:$W$523,M$14,FALSE)=0,NA(),VLOOKUP($B242,'Data summary'!$L$2:$W$523,M$14,FALSE))</f>
        <v>#N/A</v>
      </c>
      <c r="N242" s="197" t="e">
        <f>IF(VLOOKUP($B242,'Data summary'!$L$2:$W$523,N$14,FALSE)=0,NA(),VLOOKUP($B242,'Data summary'!$L$2:$W$523,N$14,FALSE))</f>
        <v>#N/A</v>
      </c>
      <c r="O242" s="197" t="e">
        <f>IF(VLOOKUP($B242,'Data summary'!$L$2:$W$523,O$14,FALSE)=0,NA(),VLOOKUP($B242,'Data summary'!$L$2:$W$523,O$14,FALSE))</f>
        <v>#N/A</v>
      </c>
      <c r="P242" s="197" t="e">
        <f>IF(VLOOKUP($B242,'Data summary'!$L$2:$W$523,P$14,FALSE)=0,NA(),VLOOKUP($B242,'Data summary'!$L$2:$W$523,P$14,FALSE))</f>
        <v>#N/A</v>
      </c>
      <c r="Q242" s="197" t="e">
        <f>IF(VLOOKUP($B242,'Data summary'!$L$2:$W$523,Q$14,FALSE)=0,NA(),VLOOKUP($B242,'Data summary'!$L$2:$W$523,Q$14,FALSE))</f>
        <v>#N/A</v>
      </c>
      <c r="R242" s="197" t="e">
        <f>IF(VLOOKUP($B242,'Data summary'!$L$2:$W$523,R$14,FALSE)=0,NA(),VLOOKUP($B242,'Data summary'!$L$2:$W$523,R$14,FALSE))</f>
        <v>#N/A</v>
      </c>
      <c r="S242" s="197" t="e">
        <f>IF(VLOOKUP($B242,'Data summary'!$L$2:$W$523,S$14,FALSE)=0,NA(),VLOOKUP($B242,'Data summary'!$L$2:$W$523,S$14,FALSE))</f>
        <v>#N/A</v>
      </c>
      <c r="T242" s="197" t="e">
        <f>IF(VLOOKUP($B242,'Data summary'!$L$2:$W$523,T$14,FALSE)=0,NA(),VLOOKUP($B242,'Data summary'!$L$2:$W$523,T$14,FALSE))</f>
        <v>#N/A</v>
      </c>
      <c r="U242" s="197" t="e">
        <f>IF(VLOOKUP($B242,'Data summary'!$L$2:$W$523,U$14,FALSE)=0,NA(),VLOOKUP($B242,'Data summary'!$L$2:$W$523,U$14,FALSE))</f>
        <v>#N/A</v>
      </c>
      <c r="V242" s="198" t="e">
        <f>IF(VLOOKUP($B242,'Data summary'!$L$2:$W$523,V$14,FALSE)=0,NA(),VLOOKUP($B242,'Data summary'!$L$2:$W$523,V$14,FALSE))</f>
        <v>#N/A</v>
      </c>
      <c r="W242" s="207" t="s">
        <v>159</v>
      </c>
    </row>
    <row r="243" spans="10:23" x14ac:dyDescent="0.25">
      <c r="J243"/>
      <c r="L243" s="196" t="e">
        <f>IF(VLOOKUP($B243,'Data summary'!$L$2:$W$523,L$14,FALSE)=0,NA(),VLOOKUP($B243,'Data summary'!$L$2:$W$523,L$14,FALSE))</f>
        <v>#N/A</v>
      </c>
      <c r="M243" s="197" t="e">
        <f>IF(VLOOKUP($B243,'Data summary'!$L$2:$W$523,M$14,FALSE)=0,NA(),VLOOKUP($B243,'Data summary'!$L$2:$W$523,M$14,FALSE))</f>
        <v>#N/A</v>
      </c>
      <c r="N243" s="197" t="e">
        <f>IF(VLOOKUP($B243,'Data summary'!$L$2:$W$523,N$14,FALSE)=0,NA(),VLOOKUP($B243,'Data summary'!$L$2:$W$523,N$14,FALSE))</f>
        <v>#N/A</v>
      </c>
      <c r="O243" s="197" t="e">
        <f>IF(VLOOKUP($B243,'Data summary'!$L$2:$W$523,O$14,FALSE)=0,NA(),VLOOKUP($B243,'Data summary'!$L$2:$W$523,O$14,FALSE))</f>
        <v>#N/A</v>
      </c>
      <c r="P243" s="197" t="e">
        <f>IF(VLOOKUP($B243,'Data summary'!$L$2:$W$523,P$14,FALSE)=0,NA(),VLOOKUP($B243,'Data summary'!$L$2:$W$523,P$14,FALSE))</f>
        <v>#N/A</v>
      </c>
      <c r="Q243" s="197" t="e">
        <f>IF(VLOOKUP($B243,'Data summary'!$L$2:$W$523,Q$14,FALSE)=0,NA(),VLOOKUP($B243,'Data summary'!$L$2:$W$523,Q$14,FALSE))</f>
        <v>#N/A</v>
      </c>
      <c r="R243" s="197" t="e">
        <f>IF(VLOOKUP($B243,'Data summary'!$L$2:$W$523,R$14,FALSE)=0,NA(),VLOOKUP($B243,'Data summary'!$L$2:$W$523,R$14,FALSE))</f>
        <v>#N/A</v>
      </c>
      <c r="S243" s="197" t="e">
        <f>IF(VLOOKUP($B243,'Data summary'!$L$2:$W$523,S$14,FALSE)=0,NA(),VLOOKUP($B243,'Data summary'!$L$2:$W$523,S$14,FALSE))</f>
        <v>#N/A</v>
      </c>
      <c r="T243" s="197" t="e">
        <f>IF(VLOOKUP($B243,'Data summary'!$L$2:$W$523,T$14,FALSE)=0,NA(),VLOOKUP($B243,'Data summary'!$L$2:$W$523,T$14,FALSE))</f>
        <v>#N/A</v>
      </c>
      <c r="U243" s="197" t="e">
        <f>IF(VLOOKUP($B243,'Data summary'!$L$2:$W$523,U$14,FALSE)=0,NA(),VLOOKUP($B243,'Data summary'!$L$2:$W$523,U$14,FALSE))</f>
        <v>#N/A</v>
      </c>
      <c r="V243" s="198" t="e">
        <f>IF(VLOOKUP($B243,'Data summary'!$L$2:$W$523,V$14,FALSE)=0,NA(),VLOOKUP($B243,'Data summary'!$L$2:$W$523,V$14,FALSE))</f>
        <v>#N/A</v>
      </c>
      <c r="W243" s="207" t="s">
        <v>159</v>
      </c>
    </row>
    <row r="244" spans="10:23" x14ac:dyDescent="0.25">
      <c r="J244"/>
      <c r="L244" s="196" t="e">
        <f>IF(VLOOKUP($B244,'Data summary'!$L$2:$W$523,L$14,FALSE)=0,NA(),VLOOKUP($B244,'Data summary'!$L$2:$W$523,L$14,FALSE))</f>
        <v>#N/A</v>
      </c>
      <c r="M244" s="197" t="e">
        <f>IF(VLOOKUP($B244,'Data summary'!$L$2:$W$523,M$14,FALSE)=0,NA(),VLOOKUP($B244,'Data summary'!$L$2:$W$523,M$14,FALSE))</f>
        <v>#N/A</v>
      </c>
      <c r="N244" s="197" t="e">
        <f>IF(VLOOKUP($B244,'Data summary'!$L$2:$W$523,N$14,FALSE)=0,NA(),VLOOKUP($B244,'Data summary'!$L$2:$W$523,N$14,FALSE))</f>
        <v>#N/A</v>
      </c>
      <c r="O244" s="197" t="e">
        <f>IF(VLOOKUP($B244,'Data summary'!$L$2:$W$523,O$14,FALSE)=0,NA(),VLOOKUP($B244,'Data summary'!$L$2:$W$523,O$14,FALSE))</f>
        <v>#N/A</v>
      </c>
      <c r="P244" s="197" t="e">
        <f>IF(VLOOKUP($B244,'Data summary'!$L$2:$W$523,P$14,FALSE)=0,NA(),VLOOKUP($B244,'Data summary'!$L$2:$W$523,P$14,FALSE))</f>
        <v>#N/A</v>
      </c>
      <c r="Q244" s="197" t="e">
        <f>IF(VLOOKUP($B244,'Data summary'!$L$2:$W$523,Q$14,FALSE)=0,NA(),VLOOKUP($B244,'Data summary'!$L$2:$W$523,Q$14,FALSE))</f>
        <v>#N/A</v>
      </c>
      <c r="R244" s="197" t="e">
        <f>IF(VLOOKUP($B244,'Data summary'!$L$2:$W$523,R$14,FALSE)=0,NA(),VLOOKUP($B244,'Data summary'!$L$2:$W$523,R$14,FALSE))</f>
        <v>#N/A</v>
      </c>
      <c r="S244" s="197" t="e">
        <f>IF(VLOOKUP($B244,'Data summary'!$L$2:$W$523,S$14,FALSE)=0,NA(),VLOOKUP($B244,'Data summary'!$L$2:$W$523,S$14,FALSE))</f>
        <v>#N/A</v>
      </c>
      <c r="T244" s="197" t="e">
        <f>IF(VLOOKUP($B244,'Data summary'!$L$2:$W$523,T$14,FALSE)=0,NA(),VLOOKUP($B244,'Data summary'!$L$2:$W$523,T$14,FALSE))</f>
        <v>#N/A</v>
      </c>
      <c r="U244" s="197" t="e">
        <f>IF(VLOOKUP($B244,'Data summary'!$L$2:$W$523,U$14,FALSE)=0,NA(),VLOOKUP($B244,'Data summary'!$L$2:$W$523,U$14,FALSE))</f>
        <v>#N/A</v>
      </c>
      <c r="V244" s="198" t="e">
        <f>IF(VLOOKUP($B244,'Data summary'!$L$2:$W$523,V$14,FALSE)=0,NA(),VLOOKUP($B244,'Data summary'!$L$2:$W$523,V$14,FALSE))</f>
        <v>#N/A</v>
      </c>
      <c r="W244" s="207" t="s">
        <v>159</v>
      </c>
    </row>
    <row r="245" spans="10:23" x14ac:dyDescent="0.25">
      <c r="J245"/>
      <c r="L245" s="196" t="e">
        <f>IF(VLOOKUP($B245,'Data summary'!$L$2:$W$523,L$14,FALSE)=0,NA(),VLOOKUP($B245,'Data summary'!$L$2:$W$523,L$14,FALSE))</f>
        <v>#N/A</v>
      </c>
      <c r="M245" s="197" t="e">
        <f>IF(VLOOKUP($B245,'Data summary'!$L$2:$W$523,M$14,FALSE)=0,NA(),VLOOKUP($B245,'Data summary'!$L$2:$W$523,M$14,FALSE))</f>
        <v>#N/A</v>
      </c>
      <c r="N245" s="197" t="e">
        <f>IF(VLOOKUP($B245,'Data summary'!$L$2:$W$523,N$14,FALSE)=0,NA(),VLOOKUP($B245,'Data summary'!$L$2:$W$523,N$14,FALSE))</f>
        <v>#N/A</v>
      </c>
      <c r="O245" s="197" t="e">
        <f>IF(VLOOKUP($B245,'Data summary'!$L$2:$W$523,O$14,FALSE)=0,NA(),VLOOKUP($B245,'Data summary'!$L$2:$W$523,O$14,FALSE))</f>
        <v>#N/A</v>
      </c>
      <c r="P245" s="197" t="e">
        <f>IF(VLOOKUP($B245,'Data summary'!$L$2:$W$523,P$14,FALSE)=0,NA(),VLOOKUP($B245,'Data summary'!$L$2:$W$523,P$14,FALSE))</f>
        <v>#N/A</v>
      </c>
      <c r="Q245" s="197" t="e">
        <f>IF(VLOOKUP($B245,'Data summary'!$L$2:$W$523,Q$14,FALSE)=0,NA(),VLOOKUP($B245,'Data summary'!$L$2:$W$523,Q$14,FALSE))</f>
        <v>#N/A</v>
      </c>
      <c r="R245" s="197" t="e">
        <f>IF(VLOOKUP($B245,'Data summary'!$L$2:$W$523,R$14,FALSE)=0,NA(),VLOOKUP($B245,'Data summary'!$L$2:$W$523,R$14,FALSE))</f>
        <v>#N/A</v>
      </c>
      <c r="S245" s="197" t="e">
        <f>IF(VLOOKUP($B245,'Data summary'!$L$2:$W$523,S$14,FALSE)=0,NA(),VLOOKUP($B245,'Data summary'!$L$2:$W$523,S$14,FALSE))</f>
        <v>#N/A</v>
      </c>
      <c r="T245" s="197" t="e">
        <f>IF(VLOOKUP($B245,'Data summary'!$L$2:$W$523,T$14,FALSE)=0,NA(),VLOOKUP($B245,'Data summary'!$L$2:$W$523,T$14,FALSE))</f>
        <v>#N/A</v>
      </c>
      <c r="U245" s="197" t="e">
        <f>IF(VLOOKUP($B245,'Data summary'!$L$2:$W$523,U$14,FALSE)=0,NA(),VLOOKUP($B245,'Data summary'!$L$2:$W$523,U$14,FALSE))</f>
        <v>#N/A</v>
      </c>
      <c r="V245" s="198" t="e">
        <f>IF(VLOOKUP($B245,'Data summary'!$L$2:$W$523,V$14,FALSE)=0,NA(),VLOOKUP($B245,'Data summary'!$L$2:$W$523,V$14,FALSE))</f>
        <v>#N/A</v>
      </c>
      <c r="W245" s="207" t="s">
        <v>159</v>
      </c>
    </row>
    <row r="246" spans="10:23" x14ac:dyDescent="0.25">
      <c r="J246"/>
      <c r="L246" s="196" t="e">
        <f>IF(VLOOKUP($B246,'Data summary'!$L$2:$W$523,L$14,FALSE)=0,NA(),VLOOKUP($B246,'Data summary'!$L$2:$W$523,L$14,FALSE))</f>
        <v>#N/A</v>
      </c>
      <c r="M246" s="197" t="e">
        <f>IF(VLOOKUP($B246,'Data summary'!$L$2:$W$523,M$14,FALSE)=0,NA(),VLOOKUP($B246,'Data summary'!$L$2:$W$523,M$14,FALSE))</f>
        <v>#N/A</v>
      </c>
      <c r="N246" s="197" t="e">
        <f>IF(VLOOKUP($B246,'Data summary'!$L$2:$W$523,N$14,FALSE)=0,NA(),VLOOKUP($B246,'Data summary'!$L$2:$W$523,N$14,FALSE))</f>
        <v>#N/A</v>
      </c>
      <c r="O246" s="197" t="e">
        <f>IF(VLOOKUP($B246,'Data summary'!$L$2:$W$523,O$14,FALSE)=0,NA(),VLOOKUP($B246,'Data summary'!$L$2:$W$523,O$14,FALSE))</f>
        <v>#N/A</v>
      </c>
      <c r="P246" s="197" t="e">
        <f>IF(VLOOKUP($B246,'Data summary'!$L$2:$W$523,P$14,FALSE)=0,NA(),VLOOKUP($B246,'Data summary'!$L$2:$W$523,P$14,FALSE))</f>
        <v>#N/A</v>
      </c>
      <c r="Q246" s="197" t="e">
        <f>IF(VLOOKUP($B246,'Data summary'!$L$2:$W$523,Q$14,FALSE)=0,NA(),VLOOKUP($B246,'Data summary'!$L$2:$W$523,Q$14,FALSE))</f>
        <v>#N/A</v>
      </c>
      <c r="R246" s="197" t="e">
        <f>IF(VLOOKUP($B246,'Data summary'!$L$2:$W$523,R$14,FALSE)=0,NA(),VLOOKUP($B246,'Data summary'!$L$2:$W$523,R$14,FALSE))</f>
        <v>#N/A</v>
      </c>
      <c r="S246" s="197" t="e">
        <f>IF(VLOOKUP($B246,'Data summary'!$L$2:$W$523,S$14,FALSE)=0,NA(),VLOOKUP($B246,'Data summary'!$L$2:$W$523,S$14,FALSE))</f>
        <v>#N/A</v>
      </c>
      <c r="T246" s="197" t="e">
        <f>IF(VLOOKUP($B246,'Data summary'!$L$2:$W$523,T$14,FALSE)=0,NA(),VLOOKUP($B246,'Data summary'!$L$2:$W$523,T$14,FALSE))</f>
        <v>#N/A</v>
      </c>
      <c r="U246" s="197" t="e">
        <f>IF(VLOOKUP($B246,'Data summary'!$L$2:$W$523,U$14,FALSE)=0,NA(),VLOOKUP($B246,'Data summary'!$L$2:$W$523,U$14,FALSE))</f>
        <v>#N/A</v>
      </c>
      <c r="V246" s="198" t="e">
        <f>IF(VLOOKUP($B246,'Data summary'!$L$2:$W$523,V$14,FALSE)=0,NA(),VLOOKUP($B246,'Data summary'!$L$2:$W$523,V$14,FALSE))</f>
        <v>#N/A</v>
      </c>
      <c r="W246" s="207" t="s">
        <v>159</v>
      </c>
    </row>
    <row r="247" spans="10:23" x14ac:dyDescent="0.25">
      <c r="J247"/>
      <c r="L247" s="196" t="e">
        <f>IF(VLOOKUP($B247,'Data summary'!$L$2:$W$523,L$14,FALSE)=0,NA(),VLOOKUP($B247,'Data summary'!$L$2:$W$523,L$14,FALSE))</f>
        <v>#N/A</v>
      </c>
      <c r="M247" s="197" t="e">
        <f>IF(VLOOKUP($B247,'Data summary'!$L$2:$W$523,M$14,FALSE)=0,NA(),VLOOKUP($B247,'Data summary'!$L$2:$W$523,M$14,FALSE))</f>
        <v>#N/A</v>
      </c>
      <c r="N247" s="197" t="e">
        <f>IF(VLOOKUP($B247,'Data summary'!$L$2:$W$523,N$14,FALSE)=0,NA(),VLOOKUP($B247,'Data summary'!$L$2:$W$523,N$14,FALSE))</f>
        <v>#N/A</v>
      </c>
      <c r="O247" s="197" t="e">
        <f>IF(VLOOKUP($B247,'Data summary'!$L$2:$W$523,O$14,FALSE)=0,NA(),VLOOKUP($B247,'Data summary'!$L$2:$W$523,O$14,FALSE))</f>
        <v>#N/A</v>
      </c>
      <c r="P247" s="197" t="e">
        <f>IF(VLOOKUP($B247,'Data summary'!$L$2:$W$523,P$14,FALSE)=0,NA(),VLOOKUP($B247,'Data summary'!$L$2:$W$523,P$14,FALSE))</f>
        <v>#N/A</v>
      </c>
      <c r="Q247" s="197" t="e">
        <f>IF(VLOOKUP($B247,'Data summary'!$L$2:$W$523,Q$14,FALSE)=0,NA(),VLOOKUP($B247,'Data summary'!$L$2:$W$523,Q$14,FALSE))</f>
        <v>#N/A</v>
      </c>
      <c r="R247" s="197" t="e">
        <f>IF(VLOOKUP($B247,'Data summary'!$L$2:$W$523,R$14,FALSE)=0,NA(),VLOOKUP($B247,'Data summary'!$L$2:$W$523,R$14,FALSE))</f>
        <v>#N/A</v>
      </c>
      <c r="S247" s="197" t="e">
        <f>IF(VLOOKUP($B247,'Data summary'!$L$2:$W$523,S$14,FALSE)=0,NA(),VLOOKUP($B247,'Data summary'!$L$2:$W$523,S$14,FALSE))</f>
        <v>#N/A</v>
      </c>
      <c r="T247" s="197" t="e">
        <f>IF(VLOOKUP($B247,'Data summary'!$L$2:$W$523,T$14,FALSE)=0,NA(),VLOOKUP($B247,'Data summary'!$L$2:$W$523,T$14,FALSE))</f>
        <v>#N/A</v>
      </c>
      <c r="U247" s="197" t="e">
        <f>IF(VLOOKUP($B247,'Data summary'!$L$2:$W$523,U$14,FALSE)=0,NA(),VLOOKUP($B247,'Data summary'!$L$2:$W$523,U$14,FALSE))</f>
        <v>#N/A</v>
      </c>
      <c r="V247" s="198" t="e">
        <f>IF(VLOOKUP($B247,'Data summary'!$L$2:$W$523,V$14,FALSE)=0,NA(),VLOOKUP($B247,'Data summary'!$L$2:$W$523,V$14,FALSE))</f>
        <v>#N/A</v>
      </c>
      <c r="W247" s="207" t="s">
        <v>159</v>
      </c>
    </row>
    <row r="248" spans="10:23" x14ac:dyDescent="0.25">
      <c r="J248"/>
      <c r="L248" s="196" t="e">
        <f>IF(VLOOKUP($B248,'Data summary'!$L$2:$W$523,L$14,FALSE)=0,NA(),VLOOKUP($B248,'Data summary'!$L$2:$W$523,L$14,FALSE))</f>
        <v>#N/A</v>
      </c>
      <c r="M248" s="197" t="e">
        <f>IF(VLOOKUP($B248,'Data summary'!$L$2:$W$523,M$14,FALSE)=0,NA(),VLOOKUP($B248,'Data summary'!$L$2:$W$523,M$14,FALSE))</f>
        <v>#N/A</v>
      </c>
      <c r="N248" s="197" t="e">
        <f>IF(VLOOKUP($B248,'Data summary'!$L$2:$W$523,N$14,FALSE)=0,NA(),VLOOKUP($B248,'Data summary'!$L$2:$W$523,N$14,FALSE))</f>
        <v>#N/A</v>
      </c>
      <c r="O248" s="197" t="e">
        <f>IF(VLOOKUP($B248,'Data summary'!$L$2:$W$523,O$14,FALSE)=0,NA(),VLOOKUP($B248,'Data summary'!$L$2:$W$523,O$14,FALSE))</f>
        <v>#N/A</v>
      </c>
      <c r="P248" s="197" t="e">
        <f>IF(VLOOKUP($B248,'Data summary'!$L$2:$W$523,P$14,FALSE)=0,NA(),VLOOKUP($B248,'Data summary'!$L$2:$W$523,P$14,FALSE))</f>
        <v>#N/A</v>
      </c>
      <c r="Q248" s="197" t="e">
        <f>IF(VLOOKUP($B248,'Data summary'!$L$2:$W$523,Q$14,FALSE)=0,NA(),VLOOKUP($B248,'Data summary'!$L$2:$W$523,Q$14,FALSE))</f>
        <v>#N/A</v>
      </c>
      <c r="R248" s="197" t="e">
        <f>IF(VLOOKUP($B248,'Data summary'!$L$2:$W$523,R$14,FALSE)=0,NA(),VLOOKUP($B248,'Data summary'!$L$2:$W$523,R$14,FALSE))</f>
        <v>#N/A</v>
      </c>
      <c r="S248" s="197" t="e">
        <f>IF(VLOOKUP($B248,'Data summary'!$L$2:$W$523,S$14,FALSE)=0,NA(),VLOOKUP($B248,'Data summary'!$L$2:$W$523,S$14,FALSE))</f>
        <v>#N/A</v>
      </c>
      <c r="T248" s="197" t="e">
        <f>IF(VLOOKUP($B248,'Data summary'!$L$2:$W$523,T$14,FALSE)=0,NA(),VLOOKUP($B248,'Data summary'!$L$2:$W$523,T$14,FALSE))</f>
        <v>#N/A</v>
      </c>
      <c r="U248" s="197" t="e">
        <f>IF(VLOOKUP($B248,'Data summary'!$L$2:$W$523,U$14,FALSE)=0,NA(),VLOOKUP($B248,'Data summary'!$L$2:$W$523,U$14,FALSE))</f>
        <v>#N/A</v>
      </c>
      <c r="V248" s="198" t="e">
        <f>IF(VLOOKUP($B248,'Data summary'!$L$2:$W$523,V$14,FALSE)=0,NA(),VLOOKUP($B248,'Data summary'!$L$2:$W$523,V$14,FALSE))</f>
        <v>#N/A</v>
      </c>
      <c r="W248" s="207" t="s">
        <v>159</v>
      </c>
    </row>
    <row r="249" spans="10:23" x14ac:dyDescent="0.25">
      <c r="J249"/>
      <c r="L249" s="196" t="e">
        <f>IF(VLOOKUP($B249,'Data summary'!$L$2:$W$523,L$14,FALSE)=0,NA(),VLOOKUP($B249,'Data summary'!$L$2:$W$523,L$14,FALSE))</f>
        <v>#N/A</v>
      </c>
      <c r="M249" s="197" t="e">
        <f>IF(VLOOKUP($B249,'Data summary'!$L$2:$W$523,M$14,FALSE)=0,NA(),VLOOKUP($B249,'Data summary'!$L$2:$W$523,M$14,FALSE))</f>
        <v>#N/A</v>
      </c>
      <c r="N249" s="197" t="e">
        <f>IF(VLOOKUP($B249,'Data summary'!$L$2:$W$523,N$14,FALSE)=0,NA(),VLOOKUP($B249,'Data summary'!$L$2:$W$523,N$14,FALSE))</f>
        <v>#N/A</v>
      </c>
      <c r="O249" s="197" t="e">
        <f>IF(VLOOKUP($B249,'Data summary'!$L$2:$W$523,O$14,FALSE)=0,NA(),VLOOKUP($B249,'Data summary'!$L$2:$W$523,O$14,FALSE))</f>
        <v>#N/A</v>
      </c>
      <c r="P249" s="197" t="e">
        <f>IF(VLOOKUP($B249,'Data summary'!$L$2:$W$523,P$14,FALSE)=0,NA(),VLOOKUP($B249,'Data summary'!$L$2:$W$523,P$14,FALSE))</f>
        <v>#N/A</v>
      </c>
      <c r="Q249" s="197" t="e">
        <f>IF(VLOOKUP($B249,'Data summary'!$L$2:$W$523,Q$14,FALSE)=0,NA(),VLOOKUP($B249,'Data summary'!$L$2:$W$523,Q$14,FALSE))</f>
        <v>#N/A</v>
      </c>
      <c r="R249" s="197" t="e">
        <f>IF(VLOOKUP($B249,'Data summary'!$L$2:$W$523,R$14,FALSE)=0,NA(),VLOOKUP($B249,'Data summary'!$L$2:$W$523,R$14,FALSE))</f>
        <v>#N/A</v>
      </c>
      <c r="S249" s="197" t="e">
        <f>IF(VLOOKUP($B249,'Data summary'!$L$2:$W$523,S$14,FALSE)=0,NA(),VLOOKUP($B249,'Data summary'!$L$2:$W$523,S$14,FALSE))</f>
        <v>#N/A</v>
      </c>
      <c r="T249" s="197" t="e">
        <f>IF(VLOOKUP($B249,'Data summary'!$L$2:$W$523,T$14,FALSE)=0,NA(),VLOOKUP($B249,'Data summary'!$L$2:$W$523,T$14,FALSE))</f>
        <v>#N/A</v>
      </c>
      <c r="U249" s="197" t="e">
        <f>IF(VLOOKUP($B249,'Data summary'!$L$2:$W$523,U$14,FALSE)=0,NA(),VLOOKUP($B249,'Data summary'!$L$2:$W$523,U$14,FALSE))</f>
        <v>#N/A</v>
      </c>
      <c r="V249" s="198" t="e">
        <f>IF(VLOOKUP($B249,'Data summary'!$L$2:$W$523,V$14,FALSE)=0,NA(),VLOOKUP($B249,'Data summary'!$L$2:$W$523,V$14,FALSE))</f>
        <v>#N/A</v>
      </c>
      <c r="W249" s="207" t="s">
        <v>159</v>
      </c>
    </row>
    <row r="250" spans="10:23" x14ac:dyDescent="0.25">
      <c r="J250"/>
      <c r="L250" s="196" t="e">
        <f>IF(VLOOKUP($B250,'Data summary'!$L$2:$W$523,L$14,FALSE)=0,NA(),VLOOKUP($B250,'Data summary'!$L$2:$W$523,L$14,FALSE))</f>
        <v>#N/A</v>
      </c>
      <c r="M250" s="197" t="e">
        <f>IF(VLOOKUP($B250,'Data summary'!$L$2:$W$523,M$14,FALSE)=0,NA(),VLOOKUP($B250,'Data summary'!$L$2:$W$523,M$14,FALSE))</f>
        <v>#N/A</v>
      </c>
      <c r="N250" s="197" t="e">
        <f>IF(VLOOKUP($B250,'Data summary'!$L$2:$W$523,N$14,FALSE)=0,NA(),VLOOKUP($B250,'Data summary'!$L$2:$W$523,N$14,FALSE))</f>
        <v>#N/A</v>
      </c>
      <c r="O250" s="197" t="e">
        <f>IF(VLOOKUP($B250,'Data summary'!$L$2:$W$523,O$14,FALSE)=0,NA(),VLOOKUP($B250,'Data summary'!$L$2:$W$523,O$14,FALSE))</f>
        <v>#N/A</v>
      </c>
      <c r="P250" s="197" t="e">
        <f>IF(VLOOKUP($B250,'Data summary'!$L$2:$W$523,P$14,FALSE)=0,NA(),VLOOKUP($B250,'Data summary'!$L$2:$W$523,P$14,FALSE))</f>
        <v>#N/A</v>
      </c>
      <c r="Q250" s="197" t="e">
        <f>IF(VLOOKUP($B250,'Data summary'!$L$2:$W$523,Q$14,FALSE)=0,NA(),VLOOKUP($B250,'Data summary'!$L$2:$W$523,Q$14,FALSE))</f>
        <v>#N/A</v>
      </c>
      <c r="R250" s="197" t="e">
        <f>IF(VLOOKUP($B250,'Data summary'!$L$2:$W$523,R$14,FALSE)=0,NA(),VLOOKUP($B250,'Data summary'!$L$2:$W$523,R$14,FALSE))</f>
        <v>#N/A</v>
      </c>
      <c r="S250" s="197" t="e">
        <f>IF(VLOOKUP($B250,'Data summary'!$L$2:$W$523,S$14,FALSE)=0,NA(),VLOOKUP($B250,'Data summary'!$L$2:$W$523,S$14,FALSE))</f>
        <v>#N/A</v>
      </c>
      <c r="T250" s="197" t="e">
        <f>IF(VLOOKUP($B250,'Data summary'!$L$2:$W$523,T$14,FALSE)=0,NA(),VLOOKUP($B250,'Data summary'!$L$2:$W$523,T$14,FALSE))</f>
        <v>#N/A</v>
      </c>
      <c r="U250" s="197" t="e">
        <f>IF(VLOOKUP($B250,'Data summary'!$L$2:$W$523,U$14,FALSE)=0,NA(),VLOOKUP($B250,'Data summary'!$L$2:$W$523,U$14,FALSE))</f>
        <v>#N/A</v>
      </c>
      <c r="V250" s="198" t="e">
        <f>IF(VLOOKUP($B250,'Data summary'!$L$2:$W$523,V$14,FALSE)=0,NA(),VLOOKUP($B250,'Data summary'!$L$2:$W$523,V$14,FALSE))</f>
        <v>#N/A</v>
      </c>
      <c r="W250" s="207" t="s">
        <v>159</v>
      </c>
    </row>
    <row r="251" spans="10:23" x14ac:dyDescent="0.25">
      <c r="J251"/>
      <c r="L251" s="196" t="e">
        <f>IF(VLOOKUP($B251,'Data summary'!$L$2:$W$523,L$14,FALSE)=0,NA(),VLOOKUP($B251,'Data summary'!$L$2:$W$523,L$14,FALSE))</f>
        <v>#N/A</v>
      </c>
      <c r="M251" s="197" t="e">
        <f>IF(VLOOKUP($B251,'Data summary'!$L$2:$W$523,M$14,FALSE)=0,NA(),VLOOKUP($B251,'Data summary'!$L$2:$W$523,M$14,FALSE))</f>
        <v>#N/A</v>
      </c>
      <c r="N251" s="197" t="e">
        <f>IF(VLOOKUP($B251,'Data summary'!$L$2:$W$523,N$14,FALSE)=0,NA(),VLOOKUP($B251,'Data summary'!$L$2:$W$523,N$14,FALSE))</f>
        <v>#N/A</v>
      </c>
      <c r="O251" s="197" t="e">
        <f>IF(VLOOKUP($B251,'Data summary'!$L$2:$W$523,O$14,FALSE)=0,NA(),VLOOKUP($B251,'Data summary'!$L$2:$W$523,O$14,FALSE))</f>
        <v>#N/A</v>
      </c>
      <c r="P251" s="197" t="e">
        <f>IF(VLOOKUP($B251,'Data summary'!$L$2:$W$523,P$14,FALSE)=0,NA(),VLOOKUP($B251,'Data summary'!$L$2:$W$523,P$14,FALSE))</f>
        <v>#N/A</v>
      </c>
      <c r="Q251" s="197" t="e">
        <f>IF(VLOOKUP($B251,'Data summary'!$L$2:$W$523,Q$14,FALSE)=0,NA(),VLOOKUP($B251,'Data summary'!$L$2:$W$523,Q$14,FALSE))</f>
        <v>#N/A</v>
      </c>
      <c r="R251" s="197" t="e">
        <f>IF(VLOOKUP($B251,'Data summary'!$L$2:$W$523,R$14,FALSE)=0,NA(),VLOOKUP($B251,'Data summary'!$L$2:$W$523,R$14,FALSE))</f>
        <v>#N/A</v>
      </c>
      <c r="S251" s="197" t="e">
        <f>IF(VLOOKUP($B251,'Data summary'!$L$2:$W$523,S$14,FALSE)=0,NA(),VLOOKUP($B251,'Data summary'!$L$2:$W$523,S$14,FALSE))</f>
        <v>#N/A</v>
      </c>
      <c r="T251" s="197" t="e">
        <f>IF(VLOOKUP($B251,'Data summary'!$L$2:$W$523,T$14,FALSE)=0,NA(),VLOOKUP($B251,'Data summary'!$L$2:$W$523,T$14,FALSE))</f>
        <v>#N/A</v>
      </c>
      <c r="U251" s="197" t="e">
        <f>IF(VLOOKUP($B251,'Data summary'!$L$2:$W$523,U$14,FALSE)=0,NA(),VLOOKUP($B251,'Data summary'!$L$2:$W$523,U$14,FALSE))</f>
        <v>#N/A</v>
      </c>
      <c r="V251" s="198" t="e">
        <f>IF(VLOOKUP($B251,'Data summary'!$L$2:$W$523,V$14,FALSE)=0,NA(),VLOOKUP($B251,'Data summary'!$L$2:$W$523,V$14,FALSE))</f>
        <v>#N/A</v>
      </c>
      <c r="W251" s="207" t="s">
        <v>159</v>
      </c>
    </row>
    <row r="252" spans="10:23" x14ac:dyDescent="0.25">
      <c r="J252"/>
      <c r="L252" s="196" t="e">
        <f>IF(VLOOKUP($B252,'Data summary'!$L$2:$W$523,L$14,FALSE)=0,NA(),VLOOKUP($B252,'Data summary'!$L$2:$W$523,L$14,FALSE))</f>
        <v>#N/A</v>
      </c>
      <c r="M252" s="197" t="e">
        <f>IF(VLOOKUP($B252,'Data summary'!$L$2:$W$523,M$14,FALSE)=0,NA(),VLOOKUP($B252,'Data summary'!$L$2:$W$523,M$14,FALSE))</f>
        <v>#N/A</v>
      </c>
      <c r="N252" s="197" t="e">
        <f>IF(VLOOKUP($B252,'Data summary'!$L$2:$W$523,N$14,FALSE)=0,NA(),VLOOKUP($B252,'Data summary'!$L$2:$W$523,N$14,FALSE))</f>
        <v>#N/A</v>
      </c>
      <c r="O252" s="197" t="e">
        <f>IF(VLOOKUP($B252,'Data summary'!$L$2:$W$523,O$14,FALSE)=0,NA(),VLOOKUP($B252,'Data summary'!$L$2:$W$523,O$14,FALSE))</f>
        <v>#N/A</v>
      </c>
      <c r="P252" s="197" t="e">
        <f>IF(VLOOKUP($B252,'Data summary'!$L$2:$W$523,P$14,FALSE)=0,NA(),VLOOKUP($B252,'Data summary'!$L$2:$W$523,P$14,FALSE))</f>
        <v>#N/A</v>
      </c>
      <c r="Q252" s="197" t="e">
        <f>IF(VLOOKUP($B252,'Data summary'!$L$2:$W$523,Q$14,FALSE)=0,NA(),VLOOKUP($B252,'Data summary'!$L$2:$W$523,Q$14,FALSE))</f>
        <v>#N/A</v>
      </c>
      <c r="R252" s="197" t="e">
        <f>IF(VLOOKUP($B252,'Data summary'!$L$2:$W$523,R$14,FALSE)=0,NA(),VLOOKUP($B252,'Data summary'!$L$2:$W$523,R$14,FALSE))</f>
        <v>#N/A</v>
      </c>
      <c r="S252" s="197" t="e">
        <f>IF(VLOOKUP($B252,'Data summary'!$L$2:$W$523,S$14,FALSE)=0,NA(),VLOOKUP($B252,'Data summary'!$L$2:$W$523,S$14,FALSE))</f>
        <v>#N/A</v>
      </c>
      <c r="T252" s="197" t="e">
        <f>IF(VLOOKUP($B252,'Data summary'!$L$2:$W$523,T$14,FALSE)=0,NA(),VLOOKUP($B252,'Data summary'!$L$2:$W$523,T$14,FALSE))</f>
        <v>#N/A</v>
      </c>
      <c r="U252" s="197" t="e">
        <f>IF(VLOOKUP($B252,'Data summary'!$L$2:$W$523,U$14,FALSE)=0,NA(),VLOOKUP($B252,'Data summary'!$L$2:$W$523,U$14,FALSE))</f>
        <v>#N/A</v>
      </c>
      <c r="V252" s="198" t="e">
        <f>IF(VLOOKUP($B252,'Data summary'!$L$2:$W$523,V$14,FALSE)=0,NA(),VLOOKUP($B252,'Data summary'!$L$2:$W$523,V$14,FALSE))</f>
        <v>#N/A</v>
      </c>
      <c r="W252" s="207" t="s">
        <v>159</v>
      </c>
    </row>
    <row r="253" spans="10:23" x14ac:dyDescent="0.25">
      <c r="J253"/>
      <c r="L253" s="196" t="e">
        <f>IF(VLOOKUP($B253,'Data summary'!$L$2:$W$523,L$14,FALSE)=0,NA(),VLOOKUP($B253,'Data summary'!$L$2:$W$523,L$14,FALSE))</f>
        <v>#N/A</v>
      </c>
      <c r="M253" s="197" t="e">
        <f>IF(VLOOKUP($B253,'Data summary'!$L$2:$W$523,M$14,FALSE)=0,NA(),VLOOKUP($B253,'Data summary'!$L$2:$W$523,M$14,FALSE))</f>
        <v>#N/A</v>
      </c>
      <c r="N253" s="197" t="e">
        <f>IF(VLOOKUP($B253,'Data summary'!$L$2:$W$523,N$14,FALSE)=0,NA(),VLOOKUP($B253,'Data summary'!$L$2:$W$523,N$14,FALSE))</f>
        <v>#N/A</v>
      </c>
      <c r="O253" s="197" t="e">
        <f>IF(VLOOKUP($B253,'Data summary'!$L$2:$W$523,O$14,FALSE)=0,NA(),VLOOKUP($B253,'Data summary'!$L$2:$W$523,O$14,FALSE))</f>
        <v>#N/A</v>
      </c>
      <c r="P253" s="197" t="e">
        <f>IF(VLOOKUP($B253,'Data summary'!$L$2:$W$523,P$14,FALSE)=0,NA(),VLOOKUP($B253,'Data summary'!$L$2:$W$523,P$14,FALSE))</f>
        <v>#N/A</v>
      </c>
      <c r="Q253" s="197" t="e">
        <f>IF(VLOOKUP($B253,'Data summary'!$L$2:$W$523,Q$14,FALSE)=0,NA(),VLOOKUP($B253,'Data summary'!$L$2:$W$523,Q$14,FALSE))</f>
        <v>#N/A</v>
      </c>
      <c r="R253" s="197" t="e">
        <f>IF(VLOOKUP($B253,'Data summary'!$L$2:$W$523,R$14,FALSE)=0,NA(),VLOOKUP($B253,'Data summary'!$L$2:$W$523,R$14,FALSE))</f>
        <v>#N/A</v>
      </c>
      <c r="S253" s="197" t="e">
        <f>IF(VLOOKUP($B253,'Data summary'!$L$2:$W$523,S$14,FALSE)=0,NA(),VLOOKUP($B253,'Data summary'!$L$2:$W$523,S$14,FALSE))</f>
        <v>#N/A</v>
      </c>
      <c r="T253" s="197" t="e">
        <f>IF(VLOOKUP($B253,'Data summary'!$L$2:$W$523,T$14,FALSE)=0,NA(),VLOOKUP($B253,'Data summary'!$L$2:$W$523,T$14,FALSE))</f>
        <v>#N/A</v>
      </c>
      <c r="U253" s="197" t="e">
        <f>IF(VLOOKUP($B253,'Data summary'!$L$2:$W$523,U$14,FALSE)=0,NA(),VLOOKUP($B253,'Data summary'!$L$2:$W$523,U$14,FALSE))</f>
        <v>#N/A</v>
      </c>
      <c r="V253" s="198" t="e">
        <f>IF(VLOOKUP($B253,'Data summary'!$L$2:$W$523,V$14,FALSE)=0,NA(),VLOOKUP($B253,'Data summary'!$L$2:$W$523,V$14,FALSE))</f>
        <v>#N/A</v>
      </c>
      <c r="W253" s="207" t="s">
        <v>159</v>
      </c>
    </row>
    <row r="254" spans="10:23" x14ac:dyDescent="0.25">
      <c r="J254"/>
      <c r="L254" s="196" t="e">
        <f>IF(VLOOKUP($B254,'Data summary'!$L$2:$W$523,L$14,FALSE)=0,NA(),VLOOKUP($B254,'Data summary'!$L$2:$W$523,L$14,FALSE))</f>
        <v>#N/A</v>
      </c>
      <c r="M254" s="197" t="e">
        <f>IF(VLOOKUP($B254,'Data summary'!$L$2:$W$523,M$14,FALSE)=0,NA(),VLOOKUP($B254,'Data summary'!$L$2:$W$523,M$14,FALSE))</f>
        <v>#N/A</v>
      </c>
      <c r="N254" s="197" t="e">
        <f>IF(VLOOKUP($B254,'Data summary'!$L$2:$W$523,N$14,FALSE)=0,NA(),VLOOKUP($B254,'Data summary'!$L$2:$W$523,N$14,FALSE))</f>
        <v>#N/A</v>
      </c>
      <c r="O254" s="197" t="e">
        <f>IF(VLOOKUP($B254,'Data summary'!$L$2:$W$523,O$14,FALSE)=0,NA(),VLOOKUP($B254,'Data summary'!$L$2:$W$523,O$14,FALSE))</f>
        <v>#N/A</v>
      </c>
      <c r="P254" s="197" t="e">
        <f>IF(VLOOKUP($B254,'Data summary'!$L$2:$W$523,P$14,FALSE)=0,NA(),VLOOKUP($B254,'Data summary'!$L$2:$W$523,P$14,FALSE))</f>
        <v>#N/A</v>
      </c>
      <c r="Q254" s="197" t="e">
        <f>IF(VLOOKUP($B254,'Data summary'!$L$2:$W$523,Q$14,FALSE)=0,NA(),VLOOKUP($B254,'Data summary'!$L$2:$W$523,Q$14,FALSE))</f>
        <v>#N/A</v>
      </c>
      <c r="R254" s="197" t="e">
        <f>IF(VLOOKUP($B254,'Data summary'!$L$2:$W$523,R$14,FALSE)=0,NA(),VLOOKUP($B254,'Data summary'!$L$2:$W$523,R$14,FALSE))</f>
        <v>#N/A</v>
      </c>
      <c r="S254" s="197" t="e">
        <f>IF(VLOOKUP($B254,'Data summary'!$L$2:$W$523,S$14,FALSE)=0,NA(),VLOOKUP($B254,'Data summary'!$L$2:$W$523,S$14,FALSE))</f>
        <v>#N/A</v>
      </c>
      <c r="T254" s="197" t="e">
        <f>IF(VLOOKUP($B254,'Data summary'!$L$2:$W$523,T$14,FALSE)=0,NA(),VLOOKUP($B254,'Data summary'!$L$2:$W$523,T$14,FALSE))</f>
        <v>#N/A</v>
      </c>
      <c r="U254" s="197" t="e">
        <f>IF(VLOOKUP($B254,'Data summary'!$L$2:$W$523,U$14,FALSE)=0,NA(),VLOOKUP($B254,'Data summary'!$L$2:$W$523,U$14,FALSE))</f>
        <v>#N/A</v>
      </c>
      <c r="V254" s="198" t="e">
        <f>IF(VLOOKUP($B254,'Data summary'!$L$2:$W$523,V$14,FALSE)=0,NA(),VLOOKUP($B254,'Data summary'!$L$2:$W$523,V$14,FALSE))</f>
        <v>#N/A</v>
      </c>
      <c r="W254" s="207" t="s">
        <v>159</v>
      </c>
    </row>
    <row r="255" spans="10:23" x14ac:dyDescent="0.25">
      <c r="J255"/>
      <c r="L255" s="196" t="e">
        <f>IF(VLOOKUP($B255,'Data summary'!$L$2:$W$523,L$14,FALSE)=0,NA(),VLOOKUP($B255,'Data summary'!$L$2:$W$523,L$14,FALSE))</f>
        <v>#N/A</v>
      </c>
      <c r="M255" s="197" t="e">
        <f>IF(VLOOKUP($B255,'Data summary'!$L$2:$W$523,M$14,FALSE)=0,NA(),VLOOKUP($B255,'Data summary'!$L$2:$W$523,M$14,FALSE))</f>
        <v>#N/A</v>
      </c>
      <c r="N255" s="197" t="e">
        <f>IF(VLOOKUP($B255,'Data summary'!$L$2:$W$523,N$14,FALSE)=0,NA(),VLOOKUP($B255,'Data summary'!$L$2:$W$523,N$14,FALSE))</f>
        <v>#N/A</v>
      </c>
      <c r="O255" s="197" t="e">
        <f>IF(VLOOKUP($B255,'Data summary'!$L$2:$W$523,O$14,FALSE)=0,NA(),VLOOKUP($B255,'Data summary'!$L$2:$W$523,O$14,FALSE))</f>
        <v>#N/A</v>
      </c>
      <c r="P255" s="197" t="e">
        <f>IF(VLOOKUP($B255,'Data summary'!$L$2:$W$523,P$14,FALSE)=0,NA(),VLOOKUP($B255,'Data summary'!$L$2:$W$523,P$14,FALSE))</f>
        <v>#N/A</v>
      </c>
      <c r="Q255" s="197" t="e">
        <f>IF(VLOOKUP($B255,'Data summary'!$L$2:$W$523,Q$14,FALSE)=0,NA(),VLOOKUP($B255,'Data summary'!$L$2:$W$523,Q$14,FALSE))</f>
        <v>#N/A</v>
      </c>
      <c r="R255" s="197" t="e">
        <f>IF(VLOOKUP($B255,'Data summary'!$L$2:$W$523,R$14,FALSE)=0,NA(),VLOOKUP($B255,'Data summary'!$L$2:$W$523,R$14,FALSE))</f>
        <v>#N/A</v>
      </c>
      <c r="S255" s="197" t="e">
        <f>IF(VLOOKUP($B255,'Data summary'!$L$2:$W$523,S$14,FALSE)=0,NA(),VLOOKUP($B255,'Data summary'!$L$2:$W$523,S$14,FALSE))</f>
        <v>#N/A</v>
      </c>
      <c r="T255" s="197" t="e">
        <f>IF(VLOOKUP($B255,'Data summary'!$L$2:$W$523,T$14,FALSE)=0,NA(),VLOOKUP($B255,'Data summary'!$L$2:$W$523,T$14,FALSE))</f>
        <v>#N/A</v>
      </c>
      <c r="U255" s="197" t="e">
        <f>IF(VLOOKUP($B255,'Data summary'!$L$2:$W$523,U$14,FALSE)=0,NA(),VLOOKUP($B255,'Data summary'!$L$2:$W$523,U$14,FALSE))</f>
        <v>#N/A</v>
      </c>
      <c r="V255" s="198" t="e">
        <f>IF(VLOOKUP($B255,'Data summary'!$L$2:$W$523,V$14,FALSE)=0,NA(),VLOOKUP($B255,'Data summary'!$L$2:$W$523,V$14,FALSE))</f>
        <v>#N/A</v>
      </c>
      <c r="W255" s="207" t="s">
        <v>159</v>
      </c>
    </row>
    <row r="256" spans="10:23" x14ac:dyDescent="0.25">
      <c r="J256"/>
      <c r="L256" s="196" t="e">
        <f>IF(VLOOKUP($B256,'Data summary'!$L$2:$W$523,L$14,FALSE)=0,NA(),VLOOKUP($B256,'Data summary'!$L$2:$W$523,L$14,FALSE))</f>
        <v>#N/A</v>
      </c>
      <c r="M256" s="197" t="e">
        <f>IF(VLOOKUP($B256,'Data summary'!$L$2:$W$523,M$14,FALSE)=0,NA(),VLOOKUP($B256,'Data summary'!$L$2:$W$523,M$14,FALSE))</f>
        <v>#N/A</v>
      </c>
      <c r="N256" s="197" t="e">
        <f>IF(VLOOKUP($B256,'Data summary'!$L$2:$W$523,N$14,FALSE)=0,NA(),VLOOKUP($B256,'Data summary'!$L$2:$W$523,N$14,FALSE))</f>
        <v>#N/A</v>
      </c>
      <c r="O256" s="197" t="e">
        <f>IF(VLOOKUP($B256,'Data summary'!$L$2:$W$523,O$14,FALSE)=0,NA(),VLOOKUP($B256,'Data summary'!$L$2:$W$523,O$14,FALSE))</f>
        <v>#N/A</v>
      </c>
      <c r="P256" s="197" t="e">
        <f>IF(VLOOKUP($B256,'Data summary'!$L$2:$W$523,P$14,FALSE)=0,NA(),VLOOKUP($B256,'Data summary'!$L$2:$W$523,P$14,FALSE))</f>
        <v>#N/A</v>
      </c>
      <c r="Q256" s="197" t="e">
        <f>IF(VLOOKUP($B256,'Data summary'!$L$2:$W$523,Q$14,FALSE)=0,NA(),VLOOKUP($B256,'Data summary'!$L$2:$W$523,Q$14,FALSE))</f>
        <v>#N/A</v>
      </c>
      <c r="R256" s="197" t="e">
        <f>IF(VLOOKUP($B256,'Data summary'!$L$2:$W$523,R$14,FALSE)=0,NA(),VLOOKUP($B256,'Data summary'!$L$2:$W$523,R$14,FALSE))</f>
        <v>#N/A</v>
      </c>
      <c r="S256" s="197" t="e">
        <f>IF(VLOOKUP($B256,'Data summary'!$L$2:$W$523,S$14,FALSE)=0,NA(),VLOOKUP($B256,'Data summary'!$L$2:$W$523,S$14,FALSE))</f>
        <v>#N/A</v>
      </c>
      <c r="T256" s="197" t="e">
        <f>IF(VLOOKUP($B256,'Data summary'!$L$2:$W$523,T$14,FALSE)=0,NA(),VLOOKUP($B256,'Data summary'!$L$2:$W$523,T$14,FALSE))</f>
        <v>#N/A</v>
      </c>
      <c r="U256" s="197" t="e">
        <f>IF(VLOOKUP($B256,'Data summary'!$L$2:$W$523,U$14,FALSE)=0,NA(),VLOOKUP($B256,'Data summary'!$L$2:$W$523,U$14,FALSE))</f>
        <v>#N/A</v>
      </c>
      <c r="V256" s="198" t="e">
        <f>IF(VLOOKUP($B256,'Data summary'!$L$2:$W$523,V$14,FALSE)=0,NA(),VLOOKUP($B256,'Data summary'!$L$2:$W$523,V$14,FALSE))</f>
        <v>#N/A</v>
      </c>
      <c r="W256" s="207" t="s">
        <v>159</v>
      </c>
    </row>
    <row r="257" spans="10:23" x14ac:dyDescent="0.25">
      <c r="J257"/>
      <c r="L257" s="196" t="e">
        <f>IF(VLOOKUP($B257,'Data summary'!$L$2:$W$523,L$14,FALSE)=0,NA(),VLOOKUP($B257,'Data summary'!$L$2:$W$523,L$14,FALSE))</f>
        <v>#N/A</v>
      </c>
      <c r="M257" s="197" t="e">
        <f>IF(VLOOKUP($B257,'Data summary'!$L$2:$W$523,M$14,FALSE)=0,NA(),VLOOKUP($B257,'Data summary'!$L$2:$W$523,M$14,FALSE))</f>
        <v>#N/A</v>
      </c>
      <c r="N257" s="197" t="e">
        <f>IF(VLOOKUP($B257,'Data summary'!$L$2:$W$523,N$14,FALSE)=0,NA(),VLOOKUP($B257,'Data summary'!$L$2:$W$523,N$14,FALSE))</f>
        <v>#N/A</v>
      </c>
      <c r="O257" s="197" t="e">
        <f>IF(VLOOKUP($B257,'Data summary'!$L$2:$W$523,O$14,FALSE)=0,NA(),VLOOKUP($B257,'Data summary'!$L$2:$W$523,O$14,FALSE))</f>
        <v>#N/A</v>
      </c>
      <c r="P257" s="197" t="e">
        <f>IF(VLOOKUP($B257,'Data summary'!$L$2:$W$523,P$14,FALSE)=0,NA(),VLOOKUP($B257,'Data summary'!$L$2:$W$523,P$14,FALSE))</f>
        <v>#N/A</v>
      </c>
      <c r="Q257" s="197" t="e">
        <f>IF(VLOOKUP($B257,'Data summary'!$L$2:$W$523,Q$14,FALSE)=0,NA(),VLOOKUP($B257,'Data summary'!$L$2:$W$523,Q$14,FALSE))</f>
        <v>#N/A</v>
      </c>
      <c r="R257" s="197" t="e">
        <f>IF(VLOOKUP($B257,'Data summary'!$L$2:$W$523,R$14,FALSE)=0,NA(),VLOOKUP($B257,'Data summary'!$L$2:$W$523,R$14,FALSE))</f>
        <v>#N/A</v>
      </c>
      <c r="S257" s="197" t="e">
        <f>IF(VLOOKUP($B257,'Data summary'!$L$2:$W$523,S$14,FALSE)=0,NA(),VLOOKUP($B257,'Data summary'!$L$2:$W$523,S$14,FALSE))</f>
        <v>#N/A</v>
      </c>
      <c r="T257" s="197" t="e">
        <f>IF(VLOOKUP($B257,'Data summary'!$L$2:$W$523,T$14,FALSE)=0,NA(),VLOOKUP($B257,'Data summary'!$L$2:$W$523,T$14,FALSE))</f>
        <v>#N/A</v>
      </c>
      <c r="U257" s="197" t="e">
        <f>IF(VLOOKUP($B257,'Data summary'!$L$2:$W$523,U$14,FALSE)=0,NA(),VLOOKUP($B257,'Data summary'!$L$2:$W$523,U$14,FALSE))</f>
        <v>#N/A</v>
      </c>
      <c r="V257" s="198" t="e">
        <f>IF(VLOOKUP($B257,'Data summary'!$L$2:$W$523,V$14,FALSE)=0,NA(),VLOOKUP($B257,'Data summary'!$L$2:$W$523,V$14,FALSE))</f>
        <v>#N/A</v>
      </c>
      <c r="W257" s="207" t="s">
        <v>159</v>
      </c>
    </row>
    <row r="258" spans="10:23" x14ac:dyDescent="0.25">
      <c r="J258"/>
      <c r="L258" s="196" t="e">
        <f>IF(VLOOKUP($B258,'Data summary'!$L$2:$W$523,L$14,FALSE)=0,NA(),VLOOKUP($B258,'Data summary'!$L$2:$W$523,L$14,FALSE))</f>
        <v>#N/A</v>
      </c>
      <c r="M258" s="197" t="e">
        <f>IF(VLOOKUP($B258,'Data summary'!$L$2:$W$523,M$14,FALSE)=0,NA(),VLOOKUP($B258,'Data summary'!$L$2:$W$523,M$14,FALSE))</f>
        <v>#N/A</v>
      </c>
      <c r="N258" s="197" t="e">
        <f>IF(VLOOKUP($B258,'Data summary'!$L$2:$W$523,N$14,FALSE)=0,NA(),VLOOKUP($B258,'Data summary'!$L$2:$W$523,N$14,FALSE))</f>
        <v>#N/A</v>
      </c>
      <c r="O258" s="197" t="e">
        <f>IF(VLOOKUP($B258,'Data summary'!$L$2:$W$523,O$14,FALSE)=0,NA(),VLOOKUP($B258,'Data summary'!$L$2:$W$523,O$14,FALSE))</f>
        <v>#N/A</v>
      </c>
      <c r="P258" s="197" t="e">
        <f>IF(VLOOKUP($B258,'Data summary'!$L$2:$W$523,P$14,FALSE)=0,NA(),VLOOKUP($B258,'Data summary'!$L$2:$W$523,P$14,FALSE))</f>
        <v>#N/A</v>
      </c>
      <c r="Q258" s="197" t="e">
        <f>IF(VLOOKUP($B258,'Data summary'!$L$2:$W$523,Q$14,FALSE)=0,NA(),VLOOKUP($B258,'Data summary'!$L$2:$W$523,Q$14,FALSE))</f>
        <v>#N/A</v>
      </c>
      <c r="R258" s="197" t="e">
        <f>IF(VLOOKUP($B258,'Data summary'!$L$2:$W$523,R$14,FALSE)=0,NA(),VLOOKUP($B258,'Data summary'!$L$2:$W$523,R$14,FALSE))</f>
        <v>#N/A</v>
      </c>
      <c r="S258" s="197" t="e">
        <f>IF(VLOOKUP($B258,'Data summary'!$L$2:$W$523,S$14,FALSE)=0,NA(),VLOOKUP($B258,'Data summary'!$L$2:$W$523,S$14,FALSE))</f>
        <v>#N/A</v>
      </c>
      <c r="T258" s="197" t="e">
        <f>IF(VLOOKUP($B258,'Data summary'!$L$2:$W$523,T$14,FALSE)=0,NA(),VLOOKUP($B258,'Data summary'!$L$2:$W$523,T$14,FALSE))</f>
        <v>#N/A</v>
      </c>
      <c r="U258" s="197" t="e">
        <f>IF(VLOOKUP($B258,'Data summary'!$L$2:$W$523,U$14,FALSE)=0,NA(),VLOOKUP($B258,'Data summary'!$L$2:$W$523,U$14,FALSE))</f>
        <v>#N/A</v>
      </c>
      <c r="V258" s="198" t="e">
        <f>IF(VLOOKUP($B258,'Data summary'!$L$2:$W$523,V$14,FALSE)=0,NA(),VLOOKUP($B258,'Data summary'!$L$2:$W$523,V$14,FALSE))</f>
        <v>#N/A</v>
      </c>
      <c r="W258" s="207" t="s">
        <v>159</v>
      </c>
    </row>
    <row r="259" spans="10:23" x14ac:dyDescent="0.25">
      <c r="J259"/>
      <c r="L259" s="196" t="e">
        <f>IF(VLOOKUP($B259,'Data summary'!$L$2:$W$523,L$14,FALSE)=0,NA(),VLOOKUP($B259,'Data summary'!$L$2:$W$523,L$14,FALSE))</f>
        <v>#N/A</v>
      </c>
      <c r="M259" s="197" t="e">
        <f>IF(VLOOKUP($B259,'Data summary'!$L$2:$W$523,M$14,FALSE)=0,NA(),VLOOKUP($B259,'Data summary'!$L$2:$W$523,M$14,FALSE))</f>
        <v>#N/A</v>
      </c>
      <c r="N259" s="197" t="e">
        <f>IF(VLOOKUP($B259,'Data summary'!$L$2:$W$523,N$14,FALSE)=0,NA(),VLOOKUP($B259,'Data summary'!$L$2:$W$523,N$14,FALSE))</f>
        <v>#N/A</v>
      </c>
      <c r="O259" s="197" t="e">
        <f>IF(VLOOKUP($B259,'Data summary'!$L$2:$W$523,O$14,FALSE)=0,NA(),VLOOKUP($B259,'Data summary'!$L$2:$W$523,O$14,FALSE))</f>
        <v>#N/A</v>
      </c>
      <c r="P259" s="197" t="e">
        <f>IF(VLOOKUP($B259,'Data summary'!$L$2:$W$523,P$14,FALSE)=0,NA(),VLOOKUP($B259,'Data summary'!$L$2:$W$523,P$14,FALSE))</f>
        <v>#N/A</v>
      </c>
      <c r="Q259" s="197" t="e">
        <f>IF(VLOOKUP($B259,'Data summary'!$L$2:$W$523,Q$14,FALSE)=0,NA(),VLOOKUP($B259,'Data summary'!$L$2:$W$523,Q$14,FALSE))</f>
        <v>#N/A</v>
      </c>
      <c r="R259" s="197" t="e">
        <f>IF(VLOOKUP($B259,'Data summary'!$L$2:$W$523,R$14,FALSE)=0,NA(),VLOOKUP($B259,'Data summary'!$L$2:$W$523,R$14,FALSE))</f>
        <v>#N/A</v>
      </c>
      <c r="S259" s="197" t="e">
        <f>IF(VLOOKUP($B259,'Data summary'!$L$2:$W$523,S$14,FALSE)=0,NA(),VLOOKUP($B259,'Data summary'!$L$2:$W$523,S$14,FALSE))</f>
        <v>#N/A</v>
      </c>
      <c r="T259" s="197" t="e">
        <f>IF(VLOOKUP($B259,'Data summary'!$L$2:$W$523,T$14,FALSE)=0,NA(),VLOOKUP($B259,'Data summary'!$L$2:$W$523,T$14,FALSE))</f>
        <v>#N/A</v>
      </c>
      <c r="U259" s="197" t="e">
        <f>IF(VLOOKUP($B259,'Data summary'!$L$2:$W$523,U$14,FALSE)=0,NA(),VLOOKUP($B259,'Data summary'!$L$2:$W$523,U$14,FALSE))</f>
        <v>#N/A</v>
      </c>
      <c r="V259" s="198" t="e">
        <f>IF(VLOOKUP($B259,'Data summary'!$L$2:$W$523,V$14,FALSE)=0,NA(),VLOOKUP($B259,'Data summary'!$L$2:$W$523,V$14,FALSE))</f>
        <v>#N/A</v>
      </c>
      <c r="W259" s="207" t="s">
        <v>159</v>
      </c>
    </row>
    <row r="260" spans="10:23" x14ac:dyDescent="0.25">
      <c r="J260"/>
      <c r="L260" s="196" t="e">
        <f>IF(VLOOKUP($B260,'Data summary'!$L$2:$W$523,L$14,FALSE)=0,NA(),VLOOKUP($B260,'Data summary'!$L$2:$W$523,L$14,FALSE))</f>
        <v>#N/A</v>
      </c>
      <c r="M260" s="197" t="e">
        <f>IF(VLOOKUP($B260,'Data summary'!$L$2:$W$523,M$14,FALSE)=0,NA(),VLOOKUP($B260,'Data summary'!$L$2:$W$523,M$14,FALSE))</f>
        <v>#N/A</v>
      </c>
      <c r="N260" s="197" t="e">
        <f>IF(VLOOKUP($B260,'Data summary'!$L$2:$W$523,N$14,FALSE)=0,NA(),VLOOKUP($B260,'Data summary'!$L$2:$W$523,N$14,FALSE))</f>
        <v>#N/A</v>
      </c>
      <c r="O260" s="197" t="e">
        <f>IF(VLOOKUP($B260,'Data summary'!$L$2:$W$523,O$14,FALSE)=0,NA(),VLOOKUP($B260,'Data summary'!$L$2:$W$523,O$14,FALSE))</f>
        <v>#N/A</v>
      </c>
      <c r="P260" s="197" t="e">
        <f>IF(VLOOKUP($B260,'Data summary'!$L$2:$W$523,P$14,FALSE)=0,NA(),VLOOKUP($B260,'Data summary'!$L$2:$W$523,P$14,FALSE))</f>
        <v>#N/A</v>
      </c>
      <c r="Q260" s="197" t="e">
        <f>IF(VLOOKUP($B260,'Data summary'!$L$2:$W$523,Q$14,FALSE)=0,NA(),VLOOKUP($B260,'Data summary'!$L$2:$W$523,Q$14,FALSE))</f>
        <v>#N/A</v>
      </c>
      <c r="R260" s="197" t="e">
        <f>IF(VLOOKUP($B260,'Data summary'!$L$2:$W$523,R$14,FALSE)=0,NA(),VLOOKUP($B260,'Data summary'!$L$2:$W$523,R$14,FALSE))</f>
        <v>#N/A</v>
      </c>
      <c r="S260" s="197" t="e">
        <f>IF(VLOOKUP($B260,'Data summary'!$L$2:$W$523,S$14,FALSE)=0,NA(),VLOOKUP($B260,'Data summary'!$L$2:$W$523,S$14,FALSE))</f>
        <v>#N/A</v>
      </c>
      <c r="T260" s="197" t="e">
        <f>IF(VLOOKUP($B260,'Data summary'!$L$2:$W$523,T$14,FALSE)=0,NA(),VLOOKUP($B260,'Data summary'!$L$2:$W$523,T$14,FALSE))</f>
        <v>#N/A</v>
      </c>
      <c r="U260" s="197" t="e">
        <f>IF(VLOOKUP($B260,'Data summary'!$L$2:$W$523,U$14,FALSE)=0,NA(),VLOOKUP($B260,'Data summary'!$L$2:$W$523,U$14,FALSE))</f>
        <v>#N/A</v>
      </c>
      <c r="V260" s="198" t="e">
        <f>IF(VLOOKUP($B260,'Data summary'!$L$2:$W$523,V$14,FALSE)=0,NA(),VLOOKUP($B260,'Data summary'!$L$2:$W$523,V$14,FALSE))</f>
        <v>#N/A</v>
      </c>
      <c r="W260" s="207" t="s">
        <v>159</v>
      </c>
    </row>
    <row r="261" spans="10:23" x14ac:dyDescent="0.25">
      <c r="J261"/>
      <c r="L261" s="196" t="e">
        <f>IF(VLOOKUP($B261,'Data summary'!$L$2:$W$523,L$14,FALSE)=0,NA(),VLOOKUP($B261,'Data summary'!$L$2:$W$523,L$14,FALSE))</f>
        <v>#N/A</v>
      </c>
      <c r="M261" s="197" t="e">
        <f>IF(VLOOKUP($B261,'Data summary'!$L$2:$W$523,M$14,FALSE)=0,NA(),VLOOKUP($B261,'Data summary'!$L$2:$W$523,M$14,FALSE))</f>
        <v>#N/A</v>
      </c>
      <c r="N261" s="197" t="e">
        <f>IF(VLOOKUP($B261,'Data summary'!$L$2:$W$523,N$14,FALSE)=0,NA(),VLOOKUP($B261,'Data summary'!$L$2:$W$523,N$14,FALSE))</f>
        <v>#N/A</v>
      </c>
      <c r="O261" s="197" t="e">
        <f>IF(VLOOKUP($B261,'Data summary'!$L$2:$W$523,O$14,FALSE)=0,NA(),VLOOKUP($B261,'Data summary'!$L$2:$W$523,O$14,FALSE))</f>
        <v>#N/A</v>
      </c>
      <c r="P261" s="197" t="e">
        <f>IF(VLOOKUP($B261,'Data summary'!$L$2:$W$523,P$14,FALSE)=0,NA(),VLOOKUP($B261,'Data summary'!$L$2:$W$523,P$14,FALSE))</f>
        <v>#N/A</v>
      </c>
      <c r="Q261" s="197" t="e">
        <f>IF(VLOOKUP($B261,'Data summary'!$L$2:$W$523,Q$14,FALSE)=0,NA(),VLOOKUP($B261,'Data summary'!$L$2:$W$523,Q$14,FALSE))</f>
        <v>#N/A</v>
      </c>
      <c r="R261" s="197" t="e">
        <f>IF(VLOOKUP($B261,'Data summary'!$L$2:$W$523,R$14,FALSE)=0,NA(),VLOOKUP($B261,'Data summary'!$L$2:$W$523,R$14,FALSE))</f>
        <v>#N/A</v>
      </c>
      <c r="S261" s="197" t="e">
        <f>IF(VLOOKUP($B261,'Data summary'!$L$2:$W$523,S$14,FALSE)=0,NA(),VLOOKUP($B261,'Data summary'!$L$2:$W$523,S$14,FALSE))</f>
        <v>#N/A</v>
      </c>
      <c r="T261" s="197" t="e">
        <f>IF(VLOOKUP($B261,'Data summary'!$L$2:$W$523,T$14,FALSE)=0,NA(),VLOOKUP($B261,'Data summary'!$L$2:$W$523,T$14,FALSE))</f>
        <v>#N/A</v>
      </c>
      <c r="U261" s="197" t="e">
        <f>IF(VLOOKUP($B261,'Data summary'!$L$2:$W$523,U$14,FALSE)=0,NA(),VLOOKUP($B261,'Data summary'!$L$2:$W$523,U$14,FALSE))</f>
        <v>#N/A</v>
      </c>
      <c r="V261" s="198" t="e">
        <f>IF(VLOOKUP($B261,'Data summary'!$L$2:$W$523,V$14,FALSE)=0,NA(),VLOOKUP($B261,'Data summary'!$L$2:$W$523,V$14,FALSE))</f>
        <v>#N/A</v>
      </c>
      <c r="W261" s="207" t="s">
        <v>159</v>
      </c>
    </row>
    <row r="262" spans="10:23" x14ac:dyDescent="0.25">
      <c r="J262"/>
      <c r="L262" s="196" t="e">
        <f>IF(VLOOKUP($B262,'Data summary'!$L$2:$W$523,L$14,FALSE)=0,NA(),VLOOKUP($B262,'Data summary'!$L$2:$W$523,L$14,FALSE))</f>
        <v>#N/A</v>
      </c>
      <c r="M262" s="197" t="e">
        <f>IF(VLOOKUP($B262,'Data summary'!$L$2:$W$523,M$14,FALSE)=0,NA(),VLOOKUP($B262,'Data summary'!$L$2:$W$523,M$14,FALSE))</f>
        <v>#N/A</v>
      </c>
      <c r="N262" s="197" t="e">
        <f>IF(VLOOKUP($B262,'Data summary'!$L$2:$W$523,N$14,FALSE)=0,NA(),VLOOKUP($B262,'Data summary'!$L$2:$W$523,N$14,FALSE))</f>
        <v>#N/A</v>
      </c>
      <c r="O262" s="197" t="e">
        <f>IF(VLOOKUP($B262,'Data summary'!$L$2:$W$523,O$14,FALSE)=0,NA(),VLOOKUP($B262,'Data summary'!$L$2:$W$523,O$14,FALSE))</f>
        <v>#N/A</v>
      </c>
      <c r="P262" s="197" t="e">
        <f>IF(VLOOKUP($B262,'Data summary'!$L$2:$W$523,P$14,FALSE)=0,NA(),VLOOKUP($B262,'Data summary'!$L$2:$W$523,P$14,FALSE))</f>
        <v>#N/A</v>
      </c>
      <c r="Q262" s="197" t="e">
        <f>IF(VLOOKUP($B262,'Data summary'!$L$2:$W$523,Q$14,FALSE)=0,NA(),VLOOKUP($B262,'Data summary'!$L$2:$W$523,Q$14,FALSE))</f>
        <v>#N/A</v>
      </c>
      <c r="R262" s="197" t="e">
        <f>IF(VLOOKUP($B262,'Data summary'!$L$2:$W$523,R$14,FALSE)=0,NA(),VLOOKUP($B262,'Data summary'!$L$2:$W$523,R$14,FALSE))</f>
        <v>#N/A</v>
      </c>
      <c r="S262" s="197" t="e">
        <f>IF(VLOOKUP($B262,'Data summary'!$L$2:$W$523,S$14,FALSE)=0,NA(),VLOOKUP($B262,'Data summary'!$L$2:$W$523,S$14,FALSE))</f>
        <v>#N/A</v>
      </c>
      <c r="T262" s="197" t="e">
        <f>IF(VLOOKUP($B262,'Data summary'!$L$2:$W$523,T$14,FALSE)=0,NA(),VLOOKUP($B262,'Data summary'!$L$2:$W$523,T$14,FALSE))</f>
        <v>#N/A</v>
      </c>
      <c r="U262" s="197" t="e">
        <f>IF(VLOOKUP($B262,'Data summary'!$L$2:$W$523,U$14,FALSE)=0,NA(),VLOOKUP($B262,'Data summary'!$L$2:$W$523,U$14,FALSE))</f>
        <v>#N/A</v>
      </c>
      <c r="V262" s="198" t="e">
        <f>IF(VLOOKUP($B262,'Data summary'!$L$2:$W$523,V$14,FALSE)=0,NA(),VLOOKUP($B262,'Data summary'!$L$2:$W$523,V$14,FALSE))</f>
        <v>#N/A</v>
      </c>
      <c r="W262" s="207" t="s">
        <v>159</v>
      </c>
    </row>
    <row r="263" spans="10:23" x14ac:dyDescent="0.25">
      <c r="J263"/>
      <c r="L263" s="196" t="e">
        <f>IF(VLOOKUP($B263,'Data summary'!$L$2:$W$523,L$14,FALSE)=0,NA(),VLOOKUP($B263,'Data summary'!$L$2:$W$523,L$14,FALSE))</f>
        <v>#N/A</v>
      </c>
      <c r="M263" s="197" t="e">
        <f>IF(VLOOKUP($B263,'Data summary'!$L$2:$W$523,M$14,FALSE)=0,NA(),VLOOKUP($B263,'Data summary'!$L$2:$W$523,M$14,FALSE))</f>
        <v>#N/A</v>
      </c>
      <c r="N263" s="197" t="e">
        <f>IF(VLOOKUP($B263,'Data summary'!$L$2:$W$523,N$14,FALSE)=0,NA(),VLOOKUP($B263,'Data summary'!$L$2:$W$523,N$14,FALSE))</f>
        <v>#N/A</v>
      </c>
      <c r="O263" s="197" t="e">
        <f>IF(VLOOKUP($B263,'Data summary'!$L$2:$W$523,O$14,FALSE)=0,NA(),VLOOKUP($B263,'Data summary'!$L$2:$W$523,O$14,FALSE))</f>
        <v>#N/A</v>
      </c>
      <c r="P263" s="197" t="e">
        <f>IF(VLOOKUP($B263,'Data summary'!$L$2:$W$523,P$14,FALSE)=0,NA(),VLOOKUP($B263,'Data summary'!$L$2:$W$523,P$14,FALSE))</f>
        <v>#N/A</v>
      </c>
      <c r="Q263" s="197" t="e">
        <f>IF(VLOOKUP($B263,'Data summary'!$L$2:$W$523,Q$14,FALSE)=0,NA(),VLOOKUP($B263,'Data summary'!$L$2:$W$523,Q$14,FALSE))</f>
        <v>#N/A</v>
      </c>
      <c r="R263" s="197" t="e">
        <f>IF(VLOOKUP($B263,'Data summary'!$L$2:$W$523,R$14,FALSE)=0,NA(),VLOOKUP($B263,'Data summary'!$L$2:$W$523,R$14,FALSE))</f>
        <v>#N/A</v>
      </c>
      <c r="S263" s="197" t="e">
        <f>IF(VLOOKUP($B263,'Data summary'!$L$2:$W$523,S$14,FALSE)=0,NA(),VLOOKUP($B263,'Data summary'!$L$2:$W$523,S$14,FALSE))</f>
        <v>#N/A</v>
      </c>
      <c r="T263" s="197" t="e">
        <f>IF(VLOOKUP($B263,'Data summary'!$L$2:$W$523,T$14,FALSE)=0,NA(),VLOOKUP($B263,'Data summary'!$L$2:$W$523,T$14,FALSE))</f>
        <v>#N/A</v>
      </c>
      <c r="U263" s="197" t="e">
        <f>IF(VLOOKUP($B263,'Data summary'!$L$2:$W$523,U$14,FALSE)=0,NA(),VLOOKUP($B263,'Data summary'!$L$2:$W$523,U$14,FALSE))</f>
        <v>#N/A</v>
      </c>
      <c r="V263" s="198" t="e">
        <f>IF(VLOOKUP($B263,'Data summary'!$L$2:$W$523,V$14,FALSE)=0,NA(),VLOOKUP($B263,'Data summary'!$L$2:$W$523,V$14,FALSE))</f>
        <v>#N/A</v>
      </c>
      <c r="W263" s="207" t="s">
        <v>159</v>
      </c>
    </row>
    <row r="264" spans="10:23" x14ac:dyDescent="0.25">
      <c r="J264"/>
      <c r="L264" s="196" t="e">
        <f>IF(VLOOKUP($B264,'Data summary'!$L$2:$W$523,L$14,FALSE)=0,NA(),VLOOKUP($B264,'Data summary'!$L$2:$W$523,L$14,FALSE))</f>
        <v>#N/A</v>
      </c>
      <c r="M264" s="197" t="e">
        <f>IF(VLOOKUP($B264,'Data summary'!$L$2:$W$523,M$14,FALSE)=0,NA(),VLOOKUP($B264,'Data summary'!$L$2:$W$523,M$14,FALSE))</f>
        <v>#N/A</v>
      </c>
      <c r="N264" s="197" t="e">
        <f>IF(VLOOKUP($B264,'Data summary'!$L$2:$W$523,N$14,FALSE)=0,NA(),VLOOKUP($B264,'Data summary'!$L$2:$W$523,N$14,FALSE))</f>
        <v>#N/A</v>
      </c>
      <c r="O264" s="197" t="e">
        <f>IF(VLOOKUP($B264,'Data summary'!$L$2:$W$523,O$14,FALSE)=0,NA(),VLOOKUP($B264,'Data summary'!$L$2:$W$523,O$14,FALSE))</f>
        <v>#N/A</v>
      </c>
      <c r="P264" s="197" t="e">
        <f>IF(VLOOKUP($B264,'Data summary'!$L$2:$W$523,P$14,FALSE)=0,NA(),VLOOKUP($B264,'Data summary'!$L$2:$W$523,P$14,FALSE))</f>
        <v>#N/A</v>
      </c>
      <c r="Q264" s="197" t="e">
        <f>IF(VLOOKUP($B264,'Data summary'!$L$2:$W$523,Q$14,FALSE)=0,NA(),VLOOKUP($B264,'Data summary'!$L$2:$W$523,Q$14,FALSE))</f>
        <v>#N/A</v>
      </c>
      <c r="R264" s="197" t="e">
        <f>IF(VLOOKUP($B264,'Data summary'!$L$2:$W$523,R$14,FALSE)=0,NA(),VLOOKUP($B264,'Data summary'!$L$2:$W$523,R$14,FALSE))</f>
        <v>#N/A</v>
      </c>
      <c r="S264" s="197" t="e">
        <f>IF(VLOOKUP($B264,'Data summary'!$L$2:$W$523,S$14,FALSE)=0,NA(),VLOOKUP($B264,'Data summary'!$L$2:$W$523,S$14,FALSE))</f>
        <v>#N/A</v>
      </c>
      <c r="T264" s="197" t="e">
        <f>IF(VLOOKUP($B264,'Data summary'!$L$2:$W$523,T$14,FALSE)=0,NA(),VLOOKUP($B264,'Data summary'!$L$2:$W$523,T$14,FALSE))</f>
        <v>#N/A</v>
      </c>
      <c r="U264" s="197" t="e">
        <f>IF(VLOOKUP($B264,'Data summary'!$L$2:$W$523,U$14,FALSE)=0,NA(),VLOOKUP($B264,'Data summary'!$L$2:$W$523,U$14,FALSE))</f>
        <v>#N/A</v>
      </c>
      <c r="V264" s="198" t="e">
        <f>IF(VLOOKUP($B264,'Data summary'!$L$2:$W$523,V$14,FALSE)=0,NA(),VLOOKUP($B264,'Data summary'!$L$2:$W$523,V$14,FALSE))</f>
        <v>#N/A</v>
      </c>
      <c r="W264" s="207" t="s">
        <v>159</v>
      </c>
    </row>
    <row r="265" spans="10:23" x14ac:dyDescent="0.25">
      <c r="J265"/>
      <c r="L265" s="196" t="e">
        <f>IF(VLOOKUP($B265,'Data summary'!$L$2:$W$523,L$14,FALSE)=0,NA(),VLOOKUP($B265,'Data summary'!$L$2:$W$523,L$14,FALSE))</f>
        <v>#N/A</v>
      </c>
      <c r="M265" s="197" t="e">
        <f>IF(VLOOKUP($B265,'Data summary'!$L$2:$W$523,M$14,FALSE)=0,NA(),VLOOKUP($B265,'Data summary'!$L$2:$W$523,M$14,FALSE))</f>
        <v>#N/A</v>
      </c>
      <c r="N265" s="197" t="e">
        <f>IF(VLOOKUP($B265,'Data summary'!$L$2:$W$523,N$14,FALSE)=0,NA(),VLOOKUP($B265,'Data summary'!$L$2:$W$523,N$14,FALSE))</f>
        <v>#N/A</v>
      </c>
      <c r="O265" s="197" t="e">
        <f>IF(VLOOKUP($B265,'Data summary'!$L$2:$W$523,O$14,FALSE)=0,NA(),VLOOKUP($B265,'Data summary'!$L$2:$W$523,O$14,FALSE))</f>
        <v>#N/A</v>
      </c>
      <c r="P265" s="197" t="e">
        <f>IF(VLOOKUP($B265,'Data summary'!$L$2:$W$523,P$14,FALSE)=0,NA(),VLOOKUP($B265,'Data summary'!$L$2:$W$523,P$14,FALSE))</f>
        <v>#N/A</v>
      </c>
      <c r="Q265" s="197" t="e">
        <f>IF(VLOOKUP($B265,'Data summary'!$L$2:$W$523,Q$14,FALSE)=0,NA(),VLOOKUP($B265,'Data summary'!$L$2:$W$523,Q$14,FALSE))</f>
        <v>#N/A</v>
      </c>
      <c r="R265" s="197" t="e">
        <f>IF(VLOOKUP($B265,'Data summary'!$L$2:$W$523,R$14,FALSE)=0,NA(),VLOOKUP($B265,'Data summary'!$L$2:$W$523,R$14,FALSE))</f>
        <v>#N/A</v>
      </c>
      <c r="S265" s="197" t="e">
        <f>IF(VLOOKUP($B265,'Data summary'!$L$2:$W$523,S$14,FALSE)=0,NA(),VLOOKUP($B265,'Data summary'!$L$2:$W$523,S$14,FALSE))</f>
        <v>#N/A</v>
      </c>
      <c r="T265" s="197" t="e">
        <f>IF(VLOOKUP($B265,'Data summary'!$L$2:$W$523,T$14,FALSE)=0,NA(),VLOOKUP($B265,'Data summary'!$L$2:$W$523,T$14,FALSE))</f>
        <v>#N/A</v>
      </c>
      <c r="U265" s="197" t="e">
        <f>IF(VLOOKUP($B265,'Data summary'!$L$2:$W$523,U$14,FALSE)=0,NA(),VLOOKUP($B265,'Data summary'!$L$2:$W$523,U$14,FALSE))</f>
        <v>#N/A</v>
      </c>
      <c r="V265" s="198" t="e">
        <f>IF(VLOOKUP($B265,'Data summary'!$L$2:$W$523,V$14,FALSE)=0,NA(),VLOOKUP($B265,'Data summary'!$L$2:$W$523,V$14,FALSE))</f>
        <v>#N/A</v>
      </c>
      <c r="W265" s="207" t="s">
        <v>159</v>
      </c>
    </row>
    <row r="266" spans="10:23" x14ac:dyDescent="0.25">
      <c r="J266"/>
      <c r="L266" s="196" t="e">
        <f>IF(VLOOKUP($B266,'Data summary'!$L$2:$W$523,L$14,FALSE)=0,NA(),VLOOKUP($B266,'Data summary'!$L$2:$W$523,L$14,FALSE))</f>
        <v>#N/A</v>
      </c>
      <c r="M266" s="197" t="e">
        <f>IF(VLOOKUP($B266,'Data summary'!$L$2:$W$523,M$14,FALSE)=0,NA(),VLOOKUP($B266,'Data summary'!$L$2:$W$523,M$14,FALSE))</f>
        <v>#N/A</v>
      </c>
      <c r="N266" s="197" t="e">
        <f>IF(VLOOKUP($B266,'Data summary'!$L$2:$W$523,N$14,FALSE)=0,NA(),VLOOKUP($B266,'Data summary'!$L$2:$W$523,N$14,FALSE))</f>
        <v>#N/A</v>
      </c>
      <c r="O266" s="197" t="e">
        <f>IF(VLOOKUP($B266,'Data summary'!$L$2:$W$523,O$14,FALSE)=0,NA(),VLOOKUP($B266,'Data summary'!$L$2:$W$523,O$14,FALSE))</f>
        <v>#N/A</v>
      </c>
      <c r="P266" s="197" t="e">
        <f>IF(VLOOKUP($B266,'Data summary'!$L$2:$W$523,P$14,FALSE)=0,NA(),VLOOKUP($B266,'Data summary'!$L$2:$W$523,P$14,FALSE))</f>
        <v>#N/A</v>
      </c>
      <c r="Q266" s="197" t="e">
        <f>IF(VLOOKUP($B266,'Data summary'!$L$2:$W$523,Q$14,FALSE)=0,NA(),VLOOKUP($B266,'Data summary'!$L$2:$W$523,Q$14,FALSE))</f>
        <v>#N/A</v>
      </c>
      <c r="R266" s="197" t="e">
        <f>IF(VLOOKUP($B266,'Data summary'!$L$2:$W$523,R$14,FALSE)=0,NA(),VLOOKUP($B266,'Data summary'!$L$2:$W$523,R$14,FALSE))</f>
        <v>#N/A</v>
      </c>
      <c r="S266" s="197" t="e">
        <f>IF(VLOOKUP($B266,'Data summary'!$L$2:$W$523,S$14,FALSE)=0,NA(),VLOOKUP($B266,'Data summary'!$L$2:$W$523,S$14,FALSE))</f>
        <v>#N/A</v>
      </c>
      <c r="T266" s="197" t="e">
        <f>IF(VLOOKUP($B266,'Data summary'!$L$2:$W$523,T$14,FALSE)=0,NA(),VLOOKUP($B266,'Data summary'!$L$2:$W$523,T$14,FALSE))</f>
        <v>#N/A</v>
      </c>
      <c r="U266" s="197" t="e">
        <f>IF(VLOOKUP($B266,'Data summary'!$L$2:$W$523,U$14,FALSE)=0,NA(),VLOOKUP($B266,'Data summary'!$L$2:$W$523,U$14,FALSE))</f>
        <v>#N/A</v>
      </c>
      <c r="V266" s="198" t="e">
        <f>IF(VLOOKUP($B266,'Data summary'!$L$2:$W$523,V$14,FALSE)=0,NA(),VLOOKUP($B266,'Data summary'!$L$2:$W$523,V$14,FALSE))</f>
        <v>#N/A</v>
      </c>
      <c r="W266" s="207" t="s">
        <v>159</v>
      </c>
    </row>
    <row r="267" spans="10:23" x14ac:dyDescent="0.25">
      <c r="J267"/>
      <c r="L267" s="196" t="e">
        <f>IF(VLOOKUP($B267,'Data summary'!$L$2:$W$523,L$14,FALSE)=0,NA(),VLOOKUP($B267,'Data summary'!$L$2:$W$523,L$14,FALSE))</f>
        <v>#N/A</v>
      </c>
      <c r="M267" s="197" t="e">
        <f>IF(VLOOKUP($B267,'Data summary'!$L$2:$W$523,M$14,FALSE)=0,NA(),VLOOKUP($B267,'Data summary'!$L$2:$W$523,M$14,FALSE))</f>
        <v>#N/A</v>
      </c>
      <c r="N267" s="197" t="e">
        <f>IF(VLOOKUP($B267,'Data summary'!$L$2:$W$523,N$14,FALSE)=0,NA(),VLOOKUP($B267,'Data summary'!$L$2:$W$523,N$14,FALSE))</f>
        <v>#N/A</v>
      </c>
      <c r="O267" s="197" t="e">
        <f>IF(VLOOKUP($B267,'Data summary'!$L$2:$W$523,O$14,FALSE)=0,NA(),VLOOKUP($B267,'Data summary'!$L$2:$W$523,O$14,FALSE))</f>
        <v>#N/A</v>
      </c>
      <c r="P267" s="197" t="e">
        <f>IF(VLOOKUP($B267,'Data summary'!$L$2:$W$523,P$14,FALSE)=0,NA(),VLOOKUP($B267,'Data summary'!$L$2:$W$523,P$14,FALSE))</f>
        <v>#N/A</v>
      </c>
      <c r="Q267" s="197" t="e">
        <f>IF(VLOOKUP($B267,'Data summary'!$L$2:$W$523,Q$14,FALSE)=0,NA(),VLOOKUP($B267,'Data summary'!$L$2:$W$523,Q$14,FALSE))</f>
        <v>#N/A</v>
      </c>
      <c r="R267" s="197" t="e">
        <f>IF(VLOOKUP($B267,'Data summary'!$L$2:$W$523,R$14,FALSE)=0,NA(),VLOOKUP($B267,'Data summary'!$L$2:$W$523,R$14,FALSE))</f>
        <v>#N/A</v>
      </c>
      <c r="S267" s="197" t="e">
        <f>IF(VLOOKUP($B267,'Data summary'!$L$2:$W$523,S$14,FALSE)=0,NA(),VLOOKUP($B267,'Data summary'!$L$2:$W$523,S$14,FALSE))</f>
        <v>#N/A</v>
      </c>
      <c r="T267" s="197" t="e">
        <f>IF(VLOOKUP($B267,'Data summary'!$L$2:$W$523,T$14,FALSE)=0,NA(),VLOOKUP($B267,'Data summary'!$L$2:$W$523,T$14,FALSE))</f>
        <v>#N/A</v>
      </c>
      <c r="U267" s="197" t="e">
        <f>IF(VLOOKUP($B267,'Data summary'!$L$2:$W$523,U$14,FALSE)=0,NA(),VLOOKUP($B267,'Data summary'!$L$2:$W$523,U$14,FALSE))</f>
        <v>#N/A</v>
      </c>
      <c r="V267" s="198" t="e">
        <f>IF(VLOOKUP($B267,'Data summary'!$L$2:$W$523,V$14,FALSE)=0,NA(),VLOOKUP($B267,'Data summary'!$L$2:$W$523,V$14,FALSE))</f>
        <v>#N/A</v>
      </c>
      <c r="W267" s="207" t="s">
        <v>159</v>
      </c>
    </row>
    <row r="268" spans="10:23" x14ac:dyDescent="0.25">
      <c r="J268"/>
      <c r="L268" s="196" t="e">
        <f>IF(VLOOKUP($B268,'Data summary'!$L$2:$W$523,L$14,FALSE)=0,NA(),VLOOKUP($B268,'Data summary'!$L$2:$W$523,L$14,FALSE))</f>
        <v>#N/A</v>
      </c>
      <c r="M268" s="197" t="e">
        <f>IF(VLOOKUP($B268,'Data summary'!$L$2:$W$523,M$14,FALSE)=0,NA(),VLOOKUP($B268,'Data summary'!$L$2:$W$523,M$14,FALSE))</f>
        <v>#N/A</v>
      </c>
      <c r="N268" s="197" t="e">
        <f>IF(VLOOKUP($B268,'Data summary'!$L$2:$W$523,N$14,FALSE)=0,NA(),VLOOKUP($B268,'Data summary'!$L$2:$W$523,N$14,FALSE))</f>
        <v>#N/A</v>
      </c>
      <c r="O268" s="197" t="e">
        <f>IF(VLOOKUP($B268,'Data summary'!$L$2:$W$523,O$14,FALSE)=0,NA(),VLOOKUP($B268,'Data summary'!$L$2:$W$523,O$14,FALSE))</f>
        <v>#N/A</v>
      </c>
      <c r="P268" s="197" t="e">
        <f>IF(VLOOKUP($B268,'Data summary'!$L$2:$W$523,P$14,FALSE)=0,NA(),VLOOKUP($B268,'Data summary'!$L$2:$W$523,P$14,FALSE))</f>
        <v>#N/A</v>
      </c>
      <c r="Q268" s="197" t="e">
        <f>IF(VLOOKUP($B268,'Data summary'!$L$2:$W$523,Q$14,FALSE)=0,NA(),VLOOKUP($B268,'Data summary'!$L$2:$W$523,Q$14,FALSE))</f>
        <v>#N/A</v>
      </c>
      <c r="R268" s="197" t="e">
        <f>IF(VLOOKUP($B268,'Data summary'!$L$2:$W$523,R$14,FALSE)=0,NA(),VLOOKUP($B268,'Data summary'!$L$2:$W$523,R$14,FALSE))</f>
        <v>#N/A</v>
      </c>
      <c r="S268" s="197" t="e">
        <f>IF(VLOOKUP($B268,'Data summary'!$L$2:$W$523,S$14,FALSE)=0,NA(),VLOOKUP($B268,'Data summary'!$L$2:$W$523,S$14,FALSE))</f>
        <v>#N/A</v>
      </c>
      <c r="T268" s="197" t="e">
        <f>IF(VLOOKUP($B268,'Data summary'!$L$2:$W$523,T$14,FALSE)=0,NA(),VLOOKUP($B268,'Data summary'!$L$2:$W$523,T$14,FALSE))</f>
        <v>#N/A</v>
      </c>
      <c r="U268" s="197" t="e">
        <f>IF(VLOOKUP($B268,'Data summary'!$L$2:$W$523,U$14,FALSE)=0,NA(),VLOOKUP($B268,'Data summary'!$L$2:$W$523,U$14,FALSE))</f>
        <v>#N/A</v>
      </c>
      <c r="V268" s="198" t="e">
        <f>IF(VLOOKUP($B268,'Data summary'!$L$2:$W$523,V$14,FALSE)=0,NA(),VLOOKUP($B268,'Data summary'!$L$2:$W$523,V$14,FALSE))</f>
        <v>#N/A</v>
      </c>
      <c r="W268" s="207" t="s">
        <v>159</v>
      </c>
    </row>
    <row r="269" spans="10:23" x14ac:dyDescent="0.25">
      <c r="J269"/>
      <c r="L269" s="196" t="e">
        <f>IF(VLOOKUP($B269,'Data summary'!$L$2:$W$523,L$14,FALSE)=0,NA(),VLOOKUP($B269,'Data summary'!$L$2:$W$523,L$14,FALSE))</f>
        <v>#N/A</v>
      </c>
      <c r="M269" s="197" t="e">
        <f>IF(VLOOKUP($B269,'Data summary'!$L$2:$W$523,M$14,FALSE)=0,NA(),VLOOKUP($B269,'Data summary'!$L$2:$W$523,M$14,FALSE))</f>
        <v>#N/A</v>
      </c>
      <c r="N269" s="197" t="e">
        <f>IF(VLOOKUP($B269,'Data summary'!$L$2:$W$523,N$14,FALSE)=0,NA(),VLOOKUP($B269,'Data summary'!$L$2:$W$523,N$14,FALSE))</f>
        <v>#N/A</v>
      </c>
      <c r="O269" s="197" t="e">
        <f>IF(VLOOKUP($B269,'Data summary'!$L$2:$W$523,O$14,FALSE)=0,NA(),VLOOKUP($B269,'Data summary'!$L$2:$W$523,O$14,FALSE))</f>
        <v>#N/A</v>
      </c>
      <c r="P269" s="197" t="e">
        <f>IF(VLOOKUP($B269,'Data summary'!$L$2:$W$523,P$14,FALSE)=0,NA(),VLOOKUP($B269,'Data summary'!$L$2:$W$523,P$14,FALSE))</f>
        <v>#N/A</v>
      </c>
      <c r="Q269" s="197" t="e">
        <f>IF(VLOOKUP($B269,'Data summary'!$L$2:$W$523,Q$14,FALSE)=0,NA(),VLOOKUP($B269,'Data summary'!$L$2:$W$523,Q$14,FALSE))</f>
        <v>#N/A</v>
      </c>
      <c r="R269" s="197" t="e">
        <f>IF(VLOOKUP($B269,'Data summary'!$L$2:$W$523,R$14,FALSE)=0,NA(),VLOOKUP($B269,'Data summary'!$L$2:$W$523,R$14,FALSE))</f>
        <v>#N/A</v>
      </c>
      <c r="S269" s="197" t="e">
        <f>IF(VLOOKUP($B269,'Data summary'!$L$2:$W$523,S$14,FALSE)=0,NA(),VLOOKUP($B269,'Data summary'!$L$2:$W$523,S$14,FALSE))</f>
        <v>#N/A</v>
      </c>
      <c r="T269" s="197" t="e">
        <f>IF(VLOOKUP($B269,'Data summary'!$L$2:$W$523,T$14,FALSE)=0,NA(),VLOOKUP($B269,'Data summary'!$L$2:$W$523,T$14,FALSE))</f>
        <v>#N/A</v>
      </c>
      <c r="U269" s="197" t="e">
        <f>IF(VLOOKUP($B269,'Data summary'!$L$2:$W$523,U$14,FALSE)=0,NA(),VLOOKUP($B269,'Data summary'!$L$2:$W$523,U$14,FALSE))</f>
        <v>#N/A</v>
      </c>
      <c r="V269" s="198" t="e">
        <f>IF(VLOOKUP($B269,'Data summary'!$L$2:$W$523,V$14,FALSE)=0,NA(),VLOOKUP($B269,'Data summary'!$L$2:$W$523,V$14,FALSE))</f>
        <v>#N/A</v>
      </c>
      <c r="W269" s="207" t="s">
        <v>159</v>
      </c>
    </row>
    <row r="270" spans="10:23" x14ac:dyDescent="0.25">
      <c r="J270"/>
      <c r="L270" s="196" t="e">
        <f>IF(VLOOKUP($B270,'Data summary'!$L$2:$W$523,L$14,FALSE)=0,NA(),VLOOKUP($B270,'Data summary'!$L$2:$W$523,L$14,FALSE))</f>
        <v>#N/A</v>
      </c>
      <c r="M270" s="197" t="e">
        <f>IF(VLOOKUP($B270,'Data summary'!$L$2:$W$523,M$14,FALSE)=0,NA(),VLOOKUP($B270,'Data summary'!$L$2:$W$523,M$14,FALSE))</f>
        <v>#N/A</v>
      </c>
      <c r="N270" s="197" t="e">
        <f>IF(VLOOKUP($B270,'Data summary'!$L$2:$W$523,N$14,FALSE)=0,NA(),VLOOKUP($B270,'Data summary'!$L$2:$W$523,N$14,FALSE))</f>
        <v>#N/A</v>
      </c>
      <c r="O270" s="197" t="e">
        <f>IF(VLOOKUP($B270,'Data summary'!$L$2:$W$523,O$14,FALSE)=0,NA(),VLOOKUP($B270,'Data summary'!$L$2:$W$523,O$14,FALSE))</f>
        <v>#N/A</v>
      </c>
      <c r="P270" s="197" t="e">
        <f>IF(VLOOKUP($B270,'Data summary'!$L$2:$W$523,P$14,FALSE)=0,NA(),VLOOKUP($B270,'Data summary'!$L$2:$W$523,P$14,FALSE))</f>
        <v>#N/A</v>
      </c>
      <c r="Q270" s="197" t="e">
        <f>IF(VLOOKUP($B270,'Data summary'!$L$2:$W$523,Q$14,FALSE)=0,NA(),VLOOKUP($B270,'Data summary'!$L$2:$W$523,Q$14,FALSE))</f>
        <v>#N/A</v>
      </c>
      <c r="R270" s="197" t="e">
        <f>IF(VLOOKUP($B270,'Data summary'!$L$2:$W$523,R$14,FALSE)=0,NA(),VLOOKUP($B270,'Data summary'!$L$2:$W$523,R$14,FALSE))</f>
        <v>#N/A</v>
      </c>
      <c r="S270" s="197" t="e">
        <f>IF(VLOOKUP($B270,'Data summary'!$L$2:$W$523,S$14,FALSE)=0,NA(),VLOOKUP($B270,'Data summary'!$L$2:$W$523,S$14,FALSE))</f>
        <v>#N/A</v>
      </c>
      <c r="T270" s="197" t="e">
        <f>IF(VLOOKUP($B270,'Data summary'!$L$2:$W$523,T$14,FALSE)=0,NA(),VLOOKUP($B270,'Data summary'!$L$2:$W$523,T$14,FALSE))</f>
        <v>#N/A</v>
      </c>
      <c r="U270" s="197" t="e">
        <f>IF(VLOOKUP($B270,'Data summary'!$L$2:$W$523,U$14,FALSE)=0,NA(),VLOOKUP($B270,'Data summary'!$L$2:$W$523,U$14,FALSE))</f>
        <v>#N/A</v>
      </c>
      <c r="V270" s="198" t="e">
        <f>IF(VLOOKUP($B270,'Data summary'!$L$2:$W$523,V$14,FALSE)=0,NA(),VLOOKUP($B270,'Data summary'!$L$2:$W$523,V$14,FALSE))</f>
        <v>#N/A</v>
      </c>
      <c r="W270" s="207" t="s">
        <v>159</v>
      </c>
    </row>
    <row r="271" spans="10:23" x14ac:dyDescent="0.25">
      <c r="J271"/>
      <c r="L271" s="196" t="e">
        <f>IF(VLOOKUP($B271,'Data summary'!$L$2:$W$523,L$14,FALSE)=0,NA(),VLOOKUP($B271,'Data summary'!$L$2:$W$523,L$14,FALSE))</f>
        <v>#N/A</v>
      </c>
      <c r="M271" s="197" t="e">
        <f>IF(VLOOKUP($B271,'Data summary'!$L$2:$W$523,M$14,FALSE)=0,NA(),VLOOKUP($B271,'Data summary'!$L$2:$W$523,M$14,FALSE))</f>
        <v>#N/A</v>
      </c>
      <c r="N271" s="197" t="e">
        <f>IF(VLOOKUP($B271,'Data summary'!$L$2:$W$523,N$14,FALSE)=0,NA(),VLOOKUP($B271,'Data summary'!$L$2:$W$523,N$14,FALSE))</f>
        <v>#N/A</v>
      </c>
      <c r="O271" s="197" t="e">
        <f>IF(VLOOKUP($B271,'Data summary'!$L$2:$W$523,O$14,FALSE)=0,NA(),VLOOKUP($B271,'Data summary'!$L$2:$W$523,O$14,FALSE))</f>
        <v>#N/A</v>
      </c>
      <c r="P271" s="197" t="e">
        <f>IF(VLOOKUP($B271,'Data summary'!$L$2:$W$523,P$14,FALSE)=0,NA(),VLOOKUP($B271,'Data summary'!$L$2:$W$523,P$14,FALSE))</f>
        <v>#N/A</v>
      </c>
      <c r="Q271" s="197" t="e">
        <f>IF(VLOOKUP($B271,'Data summary'!$L$2:$W$523,Q$14,FALSE)=0,NA(),VLOOKUP($B271,'Data summary'!$L$2:$W$523,Q$14,FALSE))</f>
        <v>#N/A</v>
      </c>
      <c r="R271" s="197" t="e">
        <f>IF(VLOOKUP($B271,'Data summary'!$L$2:$W$523,R$14,FALSE)=0,NA(),VLOOKUP($B271,'Data summary'!$L$2:$W$523,R$14,FALSE))</f>
        <v>#N/A</v>
      </c>
      <c r="S271" s="197" t="e">
        <f>IF(VLOOKUP($B271,'Data summary'!$L$2:$W$523,S$14,FALSE)=0,NA(),VLOOKUP($B271,'Data summary'!$L$2:$W$523,S$14,FALSE))</f>
        <v>#N/A</v>
      </c>
      <c r="T271" s="197" t="e">
        <f>IF(VLOOKUP($B271,'Data summary'!$L$2:$W$523,T$14,FALSE)=0,NA(),VLOOKUP($B271,'Data summary'!$L$2:$W$523,T$14,FALSE))</f>
        <v>#N/A</v>
      </c>
      <c r="U271" s="197" t="e">
        <f>IF(VLOOKUP($B271,'Data summary'!$L$2:$W$523,U$14,FALSE)=0,NA(),VLOOKUP($B271,'Data summary'!$L$2:$W$523,U$14,FALSE))</f>
        <v>#N/A</v>
      </c>
      <c r="V271" s="198" t="e">
        <f>IF(VLOOKUP($B271,'Data summary'!$L$2:$W$523,V$14,FALSE)=0,NA(),VLOOKUP($B271,'Data summary'!$L$2:$W$523,V$14,FALSE))</f>
        <v>#N/A</v>
      </c>
      <c r="W271" s="207" t="s">
        <v>159</v>
      </c>
    </row>
    <row r="272" spans="10:23" x14ac:dyDescent="0.25">
      <c r="J272"/>
      <c r="L272" s="196" t="e">
        <f>IF(VLOOKUP($B272,'Data summary'!$L$2:$W$523,L$14,FALSE)=0,NA(),VLOOKUP($B272,'Data summary'!$L$2:$W$523,L$14,FALSE))</f>
        <v>#N/A</v>
      </c>
      <c r="M272" s="197" t="e">
        <f>IF(VLOOKUP($B272,'Data summary'!$L$2:$W$523,M$14,FALSE)=0,NA(),VLOOKUP($B272,'Data summary'!$L$2:$W$523,M$14,FALSE))</f>
        <v>#N/A</v>
      </c>
      <c r="N272" s="197" t="e">
        <f>IF(VLOOKUP($B272,'Data summary'!$L$2:$W$523,N$14,FALSE)=0,NA(),VLOOKUP($B272,'Data summary'!$L$2:$W$523,N$14,FALSE))</f>
        <v>#N/A</v>
      </c>
      <c r="O272" s="197" t="e">
        <f>IF(VLOOKUP($B272,'Data summary'!$L$2:$W$523,O$14,FALSE)=0,NA(),VLOOKUP($B272,'Data summary'!$L$2:$W$523,O$14,FALSE))</f>
        <v>#N/A</v>
      </c>
      <c r="P272" s="197" t="e">
        <f>IF(VLOOKUP($B272,'Data summary'!$L$2:$W$523,P$14,FALSE)=0,NA(),VLOOKUP($B272,'Data summary'!$L$2:$W$523,P$14,FALSE))</f>
        <v>#N/A</v>
      </c>
      <c r="Q272" s="197" t="e">
        <f>IF(VLOOKUP($B272,'Data summary'!$L$2:$W$523,Q$14,FALSE)=0,NA(),VLOOKUP($B272,'Data summary'!$L$2:$W$523,Q$14,FALSE))</f>
        <v>#N/A</v>
      </c>
      <c r="R272" s="197" t="e">
        <f>IF(VLOOKUP($B272,'Data summary'!$L$2:$W$523,R$14,FALSE)=0,NA(),VLOOKUP($B272,'Data summary'!$L$2:$W$523,R$14,FALSE))</f>
        <v>#N/A</v>
      </c>
      <c r="S272" s="197" t="e">
        <f>IF(VLOOKUP($B272,'Data summary'!$L$2:$W$523,S$14,FALSE)=0,NA(),VLOOKUP($B272,'Data summary'!$L$2:$W$523,S$14,FALSE))</f>
        <v>#N/A</v>
      </c>
      <c r="T272" s="197" t="e">
        <f>IF(VLOOKUP($B272,'Data summary'!$L$2:$W$523,T$14,FALSE)=0,NA(),VLOOKUP($B272,'Data summary'!$L$2:$W$523,T$14,FALSE))</f>
        <v>#N/A</v>
      </c>
      <c r="U272" s="197" t="e">
        <f>IF(VLOOKUP($B272,'Data summary'!$L$2:$W$523,U$14,FALSE)=0,NA(),VLOOKUP($B272,'Data summary'!$L$2:$W$523,U$14,FALSE))</f>
        <v>#N/A</v>
      </c>
      <c r="V272" s="198" t="e">
        <f>IF(VLOOKUP($B272,'Data summary'!$L$2:$W$523,V$14,FALSE)=0,NA(),VLOOKUP($B272,'Data summary'!$L$2:$W$523,V$14,FALSE))</f>
        <v>#N/A</v>
      </c>
      <c r="W272" s="207" t="s">
        <v>159</v>
      </c>
    </row>
    <row r="273" spans="10:23" x14ac:dyDescent="0.25">
      <c r="J273"/>
      <c r="L273" s="196" t="e">
        <f>IF(VLOOKUP($B273,'Data summary'!$L$2:$W$523,L$14,FALSE)=0,NA(),VLOOKUP($B273,'Data summary'!$L$2:$W$523,L$14,FALSE))</f>
        <v>#N/A</v>
      </c>
      <c r="M273" s="197" t="e">
        <f>IF(VLOOKUP($B273,'Data summary'!$L$2:$W$523,M$14,FALSE)=0,NA(),VLOOKUP($B273,'Data summary'!$L$2:$W$523,M$14,FALSE))</f>
        <v>#N/A</v>
      </c>
      <c r="N273" s="197" t="e">
        <f>IF(VLOOKUP($B273,'Data summary'!$L$2:$W$523,N$14,FALSE)=0,NA(),VLOOKUP($B273,'Data summary'!$L$2:$W$523,N$14,FALSE))</f>
        <v>#N/A</v>
      </c>
      <c r="O273" s="197" t="e">
        <f>IF(VLOOKUP($B273,'Data summary'!$L$2:$W$523,O$14,FALSE)=0,NA(),VLOOKUP($B273,'Data summary'!$L$2:$W$523,O$14,FALSE))</f>
        <v>#N/A</v>
      </c>
      <c r="P273" s="197" t="e">
        <f>IF(VLOOKUP($B273,'Data summary'!$L$2:$W$523,P$14,FALSE)=0,NA(),VLOOKUP($B273,'Data summary'!$L$2:$W$523,P$14,FALSE))</f>
        <v>#N/A</v>
      </c>
      <c r="Q273" s="197" t="e">
        <f>IF(VLOOKUP($B273,'Data summary'!$L$2:$W$523,Q$14,FALSE)=0,NA(),VLOOKUP($B273,'Data summary'!$L$2:$W$523,Q$14,FALSE))</f>
        <v>#N/A</v>
      </c>
      <c r="R273" s="197" t="e">
        <f>IF(VLOOKUP($B273,'Data summary'!$L$2:$W$523,R$14,FALSE)=0,NA(),VLOOKUP($B273,'Data summary'!$L$2:$W$523,R$14,FALSE))</f>
        <v>#N/A</v>
      </c>
      <c r="S273" s="197" t="e">
        <f>IF(VLOOKUP($B273,'Data summary'!$L$2:$W$523,S$14,FALSE)=0,NA(),VLOOKUP($B273,'Data summary'!$L$2:$W$523,S$14,FALSE))</f>
        <v>#N/A</v>
      </c>
      <c r="T273" s="197" t="e">
        <f>IF(VLOOKUP($B273,'Data summary'!$L$2:$W$523,T$14,FALSE)=0,NA(),VLOOKUP($B273,'Data summary'!$L$2:$W$523,T$14,FALSE))</f>
        <v>#N/A</v>
      </c>
      <c r="U273" s="197" t="e">
        <f>IF(VLOOKUP($B273,'Data summary'!$L$2:$W$523,U$14,FALSE)=0,NA(),VLOOKUP($B273,'Data summary'!$L$2:$W$523,U$14,FALSE))</f>
        <v>#N/A</v>
      </c>
      <c r="V273" s="198" t="e">
        <f>IF(VLOOKUP($B273,'Data summary'!$L$2:$W$523,V$14,FALSE)=0,NA(),VLOOKUP($B273,'Data summary'!$L$2:$W$523,V$14,FALSE))</f>
        <v>#N/A</v>
      </c>
      <c r="W273" s="207" t="s">
        <v>159</v>
      </c>
    </row>
    <row r="274" spans="10:23" x14ac:dyDescent="0.25">
      <c r="J274"/>
      <c r="L274" s="196" t="e">
        <f>IF(VLOOKUP($B274,'Data summary'!$L$2:$W$523,L$14,FALSE)=0,NA(),VLOOKUP($B274,'Data summary'!$L$2:$W$523,L$14,FALSE))</f>
        <v>#N/A</v>
      </c>
      <c r="M274" s="197" t="e">
        <f>IF(VLOOKUP($B274,'Data summary'!$L$2:$W$523,M$14,FALSE)=0,NA(),VLOOKUP($B274,'Data summary'!$L$2:$W$523,M$14,FALSE))</f>
        <v>#N/A</v>
      </c>
      <c r="N274" s="197" t="e">
        <f>IF(VLOOKUP($B274,'Data summary'!$L$2:$W$523,N$14,FALSE)=0,NA(),VLOOKUP($B274,'Data summary'!$L$2:$W$523,N$14,FALSE))</f>
        <v>#N/A</v>
      </c>
      <c r="O274" s="197" t="e">
        <f>IF(VLOOKUP($B274,'Data summary'!$L$2:$W$523,O$14,FALSE)=0,NA(),VLOOKUP($B274,'Data summary'!$L$2:$W$523,O$14,FALSE))</f>
        <v>#N/A</v>
      </c>
      <c r="P274" s="197" t="e">
        <f>IF(VLOOKUP($B274,'Data summary'!$L$2:$W$523,P$14,FALSE)=0,NA(),VLOOKUP($B274,'Data summary'!$L$2:$W$523,P$14,FALSE))</f>
        <v>#N/A</v>
      </c>
      <c r="Q274" s="197" t="e">
        <f>IF(VLOOKUP($B274,'Data summary'!$L$2:$W$523,Q$14,FALSE)=0,NA(),VLOOKUP($B274,'Data summary'!$L$2:$W$523,Q$14,FALSE))</f>
        <v>#N/A</v>
      </c>
      <c r="R274" s="197" t="e">
        <f>IF(VLOOKUP($B274,'Data summary'!$L$2:$W$523,R$14,FALSE)=0,NA(),VLOOKUP($B274,'Data summary'!$L$2:$W$523,R$14,FALSE))</f>
        <v>#N/A</v>
      </c>
      <c r="S274" s="197" t="e">
        <f>IF(VLOOKUP($B274,'Data summary'!$L$2:$W$523,S$14,FALSE)=0,NA(),VLOOKUP($B274,'Data summary'!$L$2:$W$523,S$14,FALSE))</f>
        <v>#N/A</v>
      </c>
      <c r="T274" s="197" t="e">
        <f>IF(VLOOKUP($B274,'Data summary'!$L$2:$W$523,T$14,FALSE)=0,NA(),VLOOKUP($B274,'Data summary'!$L$2:$W$523,T$14,FALSE))</f>
        <v>#N/A</v>
      </c>
      <c r="U274" s="197" t="e">
        <f>IF(VLOOKUP($B274,'Data summary'!$L$2:$W$523,U$14,FALSE)=0,NA(),VLOOKUP($B274,'Data summary'!$L$2:$W$523,U$14,FALSE))</f>
        <v>#N/A</v>
      </c>
      <c r="V274" s="198" t="e">
        <f>IF(VLOOKUP($B274,'Data summary'!$L$2:$W$523,V$14,FALSE)=0,NA(),VLOOKUP($B274,'Data summary'!$L$2:$W$523,V$14,FALSE))</f>
        <v>#N/A</v>
      </c>
      <c r="W274" s="207" t="s">
        <v>159</v>
      </c>
    </row>
    <row r="275" spans="10:23" x14ac:dyDescent="0.25">
      <c r="J275"/>
      <c r="L275" s="196" t="e">
        <f>IF(VLOOKUP($B275,'Data summary'!$L$2:$W$523,L$14,FALSE)=0,NA(),VLOOKUP($B275,'Data summary'!$L$2:$W$523,L$14,FALSE))</f>
        <v>#N/A</v>
      </c>
      <c r="M275" s="197" t="e">
        <f>IF(VLOOKUP($B275,'Data summary'!$L$2:$W$523,M$14,FALSE)=0,NA(),VLOOKUP($B275,'Data summary'!$L$2:$W$523,M$14,FALSE))</f>
        <v>#N/A</v>
      </c>
      <c r="N275" s="197" t="e">
        <f>IF(VLOOKUP($B275,'Data summary'!$L$2:$W$523,N$14,FALSE)=0,NA(),VLOOKUP($B275,'Data summary'!$L$2:$W$523,N$14,FALSE))</f>
        <v>#N/A</v>
      </c>
      <c r="O275" s="197" t="e">
        <f>IF(VLOOKUP($B275,'Data summary'!$L$2:$W$523,O$14,FALSE)=0,NA(),VLOOKUP($B275,'Data summary'!$L$2:$W$523,O$14,FALSE))</f>
        <v>#N/A</v>
      </c>
      <c r="P275" s="197" t="e">
        <f>IF(VLOOKUP($B275,'Data summary'!$L$2:$W$523,P$14,FALSE)=0,NA(),VLOOKUP($B275,'Data summary'!$L$2:$W$523,P$14,FALSE))</f>
        <v>#N/A</v>
      </c>
      <c r="Q275" s="197" t="e">
        <f>IF(VLOOKUP($B275,'Data summary'!$L$2:$W$523,Q$14,FALSE)=0,NA(),VLOOKUP($B275,'Data summary'!$L$2:$W$523,Q$14,FALSE))</f>
        <v>#N/A</v>
      </c>
      <c r="R275" s="197" t="e">
        <f>IF(VLOOKUP($B275,'Data summary'!$L$2:$W$523,R$14,FALSE)=0,NA(),VLOOKUP($B275,'Data summary'!$L$2:$W$523,R$14,FALSE))</f>
        <v>#N/A</v>
      </c>
      <c r="S275" s="197" t="e">
        <f>IF(VLOOKUP($B275,'Data summary'!$L$2:$W$523,S$14,FALSE)=0,NA(),VLOOKUP($B275,'Data summary'!$L$2:$W$523,S$14,FALSE))</f>
        <v>#N/A</v>
      </c>
      <c r="T275" s="197" t="e">
        <f>IF(VLOOKUP($B275,'Data summary'!$L$2:$W$523,T$14,FALSE)=0,NA(),VLOOKUP($B275,'Data summary'!$L$2:$W$523,T$14,FALSE))</f>
        <v>#N/A</v>
      </c>
      <c r="U275" s="197" t="e">
        <f>IF(VLOOKUP($B275,'Data summary'!$L$2:$W$523,U$14,FALSE)=0,NA(),VLOOKUP($B275,'Data summary'!$L$2:$W$523,U$14,FALSE))</f>
        <v>#N/A</v>
      </c>
      <c r="V275" s="198" t="e">
        <f>IF(VLOOKUP($B275,'Data summary'!$L$2:$W$523,V$14,FALSE)=0,NA(),VLOOKUP($B275,'Data summary'!$L$2:$W$523,V$14,FALSE))</f>
        <v>#N/A</v>
      </c>
      <c r="W275" s="207" t="s">
        <v>159</v>
      </c>
    </row>
    <row r="276" spans="10:23" x14ac:dyDescent="0.25">
      <c r="J276"/>
      <c r="L276" s="196" t="e">
        <f>IF(VLOOKUP($B276,'Data summary'!$L$2:$W$523,L$14,FALSE)=0,NA(),VLOOKUP($B276,'Data summary'!$L$2:$W$523,L$14,FALSE))</f>
        <v>#N/A</v>
      </c>
      <c r="M276" s="197" t="e">
        <f>IF(VLOOKUP($B276,'Data summary'!$L$2:$W$523,M$14,FALSE)=0,NA(),VLOOKUP($B276,'Data summary'!$L$2:$W$523,M$14,FALSE))</f>
        <v>#N/A</v>
      </c>
      <c r="N276" s="197" t="e">
        <f>IF(VLOOKUP($B276,'Data summary'!$L$2:$W$523,N$14,FALSE)=0,NA(),VLOOKUP($B276,'Data summary'!$L$2:$W$523,N$14,FALSE))</f>
        <v>#N/A</v>
      </c>
      <c r="O276" s="197" t="e">
        <f>IF(VLOOKUP($B276,'Data summary'!$L$2:$W$523,O$14,FALSE)=0,NA(),VLOOKUP($B276,'Data summary'!$L$2:$W$523,O$14,FALSE))</f>
        <v>#N/A</v>
      </c>
      <c r="P276" s="197" t="e">
        <f>IF(VLOOKUP($B276,'Data summary'!$L$2:$W$523,P$14,FALSE)=0,NA(),VLOOKUP($B276,'Data summary'!$L$2:$W$523,P$14,FALSE))</f>
        <v>#N/A</v>
      </c>
      <c r="Q276" s="197" t="e">
        <f>IF(VLOOKUP($B276,'Data summary'!$L$2:$W$523,Q$14,FALSE)=0,NA(),VLOOKUP($B276,'Data summary'!$L$2:$W$523,Q$14,FALSE))</f>
        <v>#N/A</v>
      </c>
      <c r="R276" s="197" t="e">
        <f>IF(VLOOKUP($B276,'Data summary'!$L$2:$W$523,R$14,FALSE)=0,NA(),VLOOKUP($B276,'Data summary'!$L$2:$W$523,R$14,FALSE))</f>
        <v>#N/A</v>
      </c>
      <c r="S276" s="197" t="e">
        <f>IF(VLOOKUP($B276,'Data summary'!$L$2:$W$523,S$14,FALSE)=0,NA(),VLOOKUP($B276,'Data summary'!$L$2:$W$523,S$14,FALSE))</f>
        <v>#N/A</v>
      </c>
      <c r="T276" s="197" t="e">
        <f>IF(VLOOKUP($B276,'Data summary'!$L$2:$W$523,T$14,FALSE)=0,NA(),VLOOKUP($B276,'Data summary'!$L$2:$W$523,T$14,FALSE))</f>
        <v>#N/A</v>
      </c>
      <c r="U276" s="197" t="e">
        <f>IF(VLOOKUP($B276,'Data summary'!$L$2:$W$523,U$14,FALSE)=0,NA(),VLOOKUP($B276,'Data summary'!$L$2:$W$523,U$14,FALSE))</f>
        <v>#N/A</v>
      </c>
      <c r="V276" s="198" t="e">
        <f>IF(VLOOKUP($B276,'Data summary'!$L$2:$W$523,V$14,FALSE)=0,NA(),VLOOKUP($B276,'Data summary'!$L$2:$W$523,V$14,FALSE))</f>
        <v>#N/A</v>
      </c>
      <c r="W276" s="207" t="s">
        <v>159</v>
      </c>
    </row>
    <row r="277" spans="10:23" x14ac:dyDescent="0.25">
      <c r="J277"/>
      <c r="L277" s="196" t="e">
        <f>IF(VLOOKUP($B277,'Data summary'!$L$2:$W$523,L$14,FALSE)=0,NA(),VLOOKUP($B277,'Data summary'!$L$2:$W$523,L$14,FALSE))</f>
        <v>#N/A</v>
      </c>
      <c r="M277" s="197" t="e">
        <f>IF(VLOOKUP($B277,'Data summary'!$L$2:$W$523,M$14,FALSE)=0,NA(),VLOOKUP($B277,'Data summary'!$L$2:$W$523,M$14,FALSE))</f>
        <v>#N/A</v>
      </c>
      <c r="N277" s="197" t="e">
        <f>IF(VLOOKUP($B277,'Data summary'!$L$2:$W$523,N$14,FALSE)=0,NA(),VLOOKUP($B277,'Data summary'!$L$2:$W$523,N$14,FALSE))</f>
        <v>#N/A</v>
      </c>
      <c r="O277" s="197" t="e">
        <f>IF(VLOOKUP($B277,'Data summary'!$L$2:$W$523,O$14,FALSE)=0,NA(),VLOOKUP($B277,'Data summary'!$L$2:$W$523,O$14,FALSE))</f>
        <v>#N/A</v>
      </c>
      <c r="P277" s="197" t="e">
        <f>IF(VLOOKUP($B277,'Data summary'!$L$2:$W$523,P$14,FALSE)=0,NA(),VLOOKUP($B277,'Data summary'!$L$2:$W$523,P$14,FALSE))</f>
        <v>#N/A</v>
      </c>
      <c r="Q277" s="197" t="e">
        <f>IF(VLOOKUP($B277,'Data summary'!$L$2:$W$523,Q$14,FALSE)=0,NA(),VLOOKUP($B277,'Data summary'!$L$2:$W$523,Q$14,FALSE))</f>
        <v>#N/A</v>
      </c>
      <c r="R277" s="197" t="e">
        <f>IF(VLOOKUP($B277,'Data summary'!$L$2:$W$523,R$14,FALSE)=0,NA(),VLOOKUP($B277,'Data summary'!$L$2:$W$523,R$14,FALSE))</f>
        <v>#N/A</v>
      </c>
      <c r="S277" s="197" t="e">
        <f>IF(VLOOKUP($B277,'Data summary'!$L$2:$W$523,S$14,FALSE)=0,NA(),VLOOKUP($B277,'Data summary'!$L$2:$W$523,S$14,FALSE))</f>
        <v>#N/A</v>
      </c>
      <c r="T277" s="197" t="e">
        <f>IF(VLOOKUP($B277,'Data summary'!$L$2:$W$523,T$14,FALSE)=0,NA(),VLOOKUP($B277,'Data summary'!$L$2:$W$523,T$14,FALSE))</f>
        <v>#N/A</v>
      </c>
      <c r="U277" s="197" t="e">
        <f>IF(VLOOKUP($B277,'Data summary'!$L$2:$W$523,U$14,FALSE)=0,NA(),VLOOKUP($B277,'Data summary'!$L$2:$W$523,U$14,FALSE))</f>
        <v>#N/A</v>
      </c>
      <c r="V277" s="198" t="e">
        <f>IF(VLOOKUP($B277,'Data summary'!$L$2:$W$523,V$14,FALSE)=0,NA(),VLOOKUP($B277,'Data summary'!$L$2:$W$523,V$14,FALSE))</f>
        <v>#N/A</v>
      </c>
      <c r="W277" s="207" t="s">
        <v>159</v>
      </c>
    </row>
    <row r="278" spans="10:23" x14ac:dyDescent="0.25">
      <c r="J278"/>
      <c r="L278" s="196" t="e">
        <f>IF(VLOOKUP($B278,'Data summary'!$L$2:$W$523,L$14,FALSE)=0,NA(),VLOOKUP($B278,'Data summary'!$L$2:$W$523,L$14,FALSE))</f>
        <v>#N/A</v>
      </c>
      <c r="M278" s="197" t="e">
        <f>IF(VLOOKUP($B278,'Data summary'!$L$2:$W$523,M$14,FALSE)=0,NA(),VLOOKUP($B278,'Data summary'!$L$2:$W$523,M$14,FALSE))</f>
        <v>#N/A</v>
      </c>
      <c r="N278" s="197" t="e">
        <f>IF(VLOOKUP($B278,'Data summary'!$L$2:$W$523,N$14,FALSE)=0,NA(),VLOOKUP($B278,'Data summary'!$L$2:$W$523,N$14,FALSE))</f>
        <v>#N/A</v>
      </c>
      <c r="O278" s="197" t="e">
        <f>IF(VLOOKUP($B278,'Data summary'!$L$2:$W$523,O$14,FALSE)=0,NA(),VLOOKUP($B278,'Data summary'!$L$2:$W$523,O$14,FALSE))</f>
        <v>#N/A</v>
      </c>
      <c r="P278" s="197" t="e">
        <f>IF(VLOOKUP($B278,'Data summary'!$L$2:$W$523,P$14,FALSE)=0,NA(),VLOOKUP($B278,'Data summary'!$L$2:$W$523,P$14,FALSE))</f>
        <v>#N/A</v>
      </c>
      <c r="Q278" s="197" t="e">
        <f>IF(VLOOKUP($B278,'Data summary'!$L$2:$W$523,Q$14,FALSE)=0,NA(),VLOOKUP($B278,'Data summary'!$L$2:$W$523,Q$14,FALSE))</f>
        <v>#N/A</v>
      </c>
      <c r="R278" s="197" t="e">
        <f>IF(VLOOKUP($B278,'Data summary'!$L$2:$W$523,R$14,FALSE)=0,NA(),VLOOKUP($B278,'Data summary'!$L$2:$W$523,R$14,FALSE))</f>
        <v>#N/A</v>
      </c>
      <c r="S278" s="197" t="e">
        <f>IF(VLOOKUP($B278,'Data summary'!$L$2:$W$523,S$14,FALSE)=0,NA(),VLOOKUP($B278,'Data summary'!$L$2:$W$523,S$14,FALSE))</f>
        <v>#N/A</v>
      </c>
      <c r="T278" s="197" t="e">
        <f>IF(VLOOKUP($B278,'Data summary'!$L$2:$W$523,T$14,FALSE)=0,NA(),VLOOKUP($B278,'Data summary'!$L$2:$W$523,T$14,FALSE))</f>
        <v>#N/A</v>
      </c>
      <c r="U278" s="197" t="e">
        <f>IF(VLOOKUP($B278,'Data summary'!$L$2:$W$523,U$14,FALSE)=0,NA(),VLOOKUP($B278,'Data summary'!$L$2:$W$523,U$14,FALSE))</f>
        <v>#N/A</v>
      </c>
      <c r="V278" s="198" t="e">
        <f>IF(VLOOKUP($B278,'Data summary'!$L$2:$W$523,V$14,FALSE)=0,NA(),VLOOKUP($B278,'Data summary'!$L$2:$W$523,V$14,FALSE))</f>
        <v>#N/A</v>
      </c>
      <c r="W278" s="207" t="s">
        <v>159</v>
      </c>
    </row>
    <row r="279" spans="10:23" x14ac:dyDescent="0.25">
      <c r="J279"/>
      <c r="L279" s="196" t="e">
        <f>IF(VLOOKUP($B279,'Data summary'!$L$2:$W$523,L$14,FALSE)=0,NA(),VLOOKUP($B279,'Data summary'!$L$2:$W$523,L$14,FALSE))</f>
        <v>#N/A</v>
      </c>
      <c r="M279" s="197" t="e">
        <f>IF(VLOOKUP($B279,'Data summary'!$L$2:$W$523,M$14,FALSE)=0,NA(),VLOOKUP($B279,'Data summary'!$L$2:$W$523,M$14,FALSE))</f>
        <v>#N/A</v>
      </c>
      <c r="N279" s="197" t="e">
        <f>IF(VLOOKUP($B279,'Data summary'!$L$2:$W$523,N$14,FALSE)=0,NA(),VLOOKUP($B279,'Data summary'!$L$2:$W$523,N$14,FALSE))</f>
        <v>#N/A</v>
      </c>
      <c r="O279" s="197" t="e">
        <f>IF(VLOOKUP($B279,'Data summary'!$L$2:$W$523,O$14,FALSE)=0,NA(),VLOOKUP($B279,'Data summary'!$L$2:$W$523,O$14,FALSE))</f>
        <v>#N/A</v>
      </c>
      <c r="P279" s="197" t="e">
        <f>IF(VLOOKUP($B279,'Data summary'!$L$2:$W$523,P$14,FALSE)=0,NA(),VLOOKUP($B279,'Data summary'!$L$2:$W$523,P$14,FALSE))</f>
        <v>#N/A</v>
      </c>
      <c r="Q279" s="197" t="e">
        <f>IF(VLOOKUP($B279,'Data summary'!$L$2:$W$523,Q$14,FALSE)=0,NA(),VLOOKUP($B279,'Data summary'!$L$2:$W$523,Q$14,FALSE))</f>
        <v>#N/A</v>
      </c>
      <c r="R279" s="197" t="e">
        <f>IF(VLOOKUP($B279,'Data summary'!$L$2:$W$523,R$14,FALSE)=0,NA(),VLOOKUP($B279,'Data summary'!$L$2:$W$523,R$14,FALSE))</f>
        <v>#N/A</v>
      </c>
      <c r="S279" s="197" t="e">
        <f>IF(VLOOKUP($B279,'Data summary'!$L$2:$W$523,S$14,FALSE)=0,NA(),VLOOKUP($B279,'Data summary'!$L$2:$W$523,S$14,FALSE))</f>
        <v>#N/A</v>
      </c>
      <c r="T279" s="197" t="e">
        <f>IF(VLOOKUP($B279,'Data summary'!$L$2:$W$523,T$14,FALSE)=0,NA(),VLOOKUP($B279,'Data summary'!$L$2:$W$523,T$14,FALSE))</f>
        <v>#N/A</v>
      </c>
      <c r="U279" s="197" t="e">
        <f>IF(VLOOKUP($B279,'Data summary'!$L$2:$W$523,U$14,FALSE)=0,NA(),VLOOKUP($B279,'Data summary'!$L$2:$W$523,U$14,FALSE))</f>
        <v>#N/A</v>
      </c>
      <c r="V279" s="198" t="e">
        <f>IF(VLOOKUP($B279,'Data summary'!$L$2:$W$523,V$14,FALSE)=0,NA(),VLOOKUP($B279,'Data summary'!$L$2:$W$523,V$14,FALSE))</f>
        <v>#N/A</v>
      </c>
      <c r="W279" s="207" t="s">
        <v>159</v>
      </c>
    </row>
    <row r="280" spans="10:23" x14ac:dyDescent="0.25">
      <c r="J280"/>
      <c r="L280" s="196" t="e">
        <f>IF(VLOOKUP($B280,'Data summary'!$L$2:$W$523,L$14,FALSE)=0,NA(),VLOOKUP($B280,'Data summary'!$L$2:$W$523,L$14,FALSE))</f>
        <v>#N/A</v>
      </c>
      <c r="M280" s="197" t="e">
        <f>IF(VLOOKUP($B280,'Data summary'!$L$2:$W$523,M$14,FALSE)=0,NA(),VLOOKUP($B280,'Data summary'!$L$2:$W$523,M$14,FALSE))</f>
        <v>#N/A</v>
      </c>
      <c r="N280" s="197" t="e">
        <f>IF(VLOOKUP($B280,'Data summary'!$L$2:$W$523,N$14,FALSE)=0,NA(),VLOOKUP($B280,'Data summary'!$L$2:$W$523,N$14,FALSE))</f>
        <v>#N/A</v>
      </c>
      <c r="O280" s="197" t="e">
        <f>IF(VLOOKUP($B280,'Data summary'!$L$2:$W$523,O$14,FALSE)=0,NA(),VLOOKUP($B280,'Data summary'!$L$2:$W$523,O$14,FALSE))</f>
        <v>#N/A</v>
      </c>
      <c r="P280" s="197" t="e">
        <f>IF(VLOOKUP($B280,'Data summary'!$L$2:$W$523,P$14,FALSE)=0,NA(),VLOOKUP($B280,'Data summary'!$L$2:$W$523,P$14,FALSE))</f>
        <v>#N/A</v>
      </c>
      <c r="Q280" s="197" t="e">
        <f>IF(VLOOKUP($B280,'Data summary'!$L$2:$W$523,Q$14,FALSE)=0,NA(),VLOOKUP($B280,'Data summary'!$L$2:$W$523,Q$14,FALSE))</f>
        <v>#N/A</v>
      </c>
      <c r="R280" s="197" t="e">
        <f>IF(VLOOKUP($B280,'Data summary'!$L$2:$W$523,R$14,FALSE)=0,NA(),VLOOKUP($B280,'Data summary'!$L$2:$W$523,R$14,FALSE))</f>
        <v>#N/A</v>
      </c>
      <c r="S280" s="197" t="e">
        <f>IF(VLOOKUP($B280,'Data summary'!$L$2:$W$523,S$14,FALSE)=0,NA(),VLOOKUP($B280,'Data summary'!$L$2:$W$523,S$14,FALSE))</f>
        <v>#N/A</v>
      </c>
      <c r="T280" s="197" t="e">
        <f>IF(VLOOKUP($B280,'Data summary'!$L$2:$W$523,T$14,FALSE)=0,NA(),VLOOKUP($B280,'Data summary'!$L$2:$W$523,T$14,FALSE))</f>
        <v>#N/A</v>
      </c>
      <c r="U280" s="197" t="e">
        <f>IF(VLOOKUP($B280,'Data summary'!$L$2:$W$523,U$14,FALSE)=0,NA(),VLOOKUP($B280,'Data summary'!$L$2:$W$523,U$14,FALSE))</f>
        <v>#N/A</v>
      </c>
      <c r="V280" s="198" t="e">
        <f>IF(VLOOKUP($B280,'Data summary'!$L$2:$W$523,V$14,FALSE)=0,NA(),VLOOKUP($B280,'Data summary'!$L$2:$W$523,V$14,FALSE))</f>
        <v>#N/A</v>
      </c>
      <c r="W280" s="207" t="s">
        <v>159</v>
      </c>
    </row>
    <row r="281" spans="10:23" x14ac:dyDescent="0.25">
      <c r="J281"/>
      <c r="L281" s="196" t="e">
        <f>IF(VLOOKUP($B281,'Data summary'!$L$2:$W$523,L$14,FALSE)=0,NA(),VLOOKUP($B281,'Data summary'!$L$2:$W$523,L$14,FALSE))</f>
        <v>#N/A</v>
      </c>
      <c r="M281" s="197" t="e">
        <f>IF(VLOOKUP($B281,'Data summary'!$L$2:$W$523,M$14,FALSE)=0,NA(),VLOOKUP($B281,'Data summary'!$L$2:$W$523,M$14,FALSE))</f>
        <v>#N/A</v>
      </c>
      <c r="N281" s="197" t="e">
        <f>IF(VLOOKUP($B281,'Data summary'!$L$2:$W$523,N$14,FALSE)=0,NA(),VLOOKUP($B281,'Data summary'!$L$2:$W$523,N$14,FALSE))</f>
        <v>#N/A</v>
      </c>
      <c r="O281" s="197" t="e">
        <f>IF(VLOOKUP($B281,'Data summary'!$L$2:$W$523,O$14,FALSE)=0,NA(),VLOOKUP($B281,'Data summary'!$L$2:$W$523,O$14,FALSE))</f>
        <v>#N/A</v>
      </c>
      <c r="P281" s="197" t="e">
        <f>IF(VLOOKUP($B281,'Data summary'!$L$2:$W$523,P$14,FALSE)=0,NA(),VLOOKUP($B281,'Data summary'!$L$2:$W$523,P$14,FALSE))</f>
        <v>#N/A</v>
      </c>
      <c r="Q281" s="197" t="e">
        <f>IF(VLOOKUP($B281,'Data summary'!$L$2:$W$523,Q$14,FALSE)=0,NA(),VLOOKUP($B281,'Data summary'!$L$2:$W$523,Q$14,FALSE))</f>
        <v>#N/A</v>
      </c>
      <c r="R281" s="197" t="e">
        <f>IF(VLOOKUP($B281,'Data summary'!$L$2:$W$523,R$14,FALSE)=0,NA(),VLOOKUP($B281,'Data summary'!$L$2:$W$523,R$14,FALSE))</f>
        <v>#N/A</v>
      </c>
      <c r="S281" s="197" t="e">
        <f>IF(VLOOKUP($B281,'Data summary'!$L$2:$W$523,S$14,FALSE)=0,NA(),VLOOKUP($B281,'Data summary'!$L$2:$W$523,S$14,FALSE))</f>
        <v>#N/A</v>
      </c>
      <c r="T281" s="197" t="e">
        <f>IF(VLOOKUP($B281,'Data summary'!$L$2:$W$523,T$14,FALSE)=0,NA(),VLOOKUP($B281,'Data summary'!$L$2:$W$523,T$14,FALSE))</f>
        <v>#N/A</v>
      </c>
      <c r="U281" s="197" t="e">
        <f>IF(VLOOKUP($B281,'Data summary'!$L$2:$W$523,U$14,FALSE)=0,NA(),VLOOKUP($B281,'Data summary'!$L$2:$W$523,U$14,FALSE))</f>
        <v>#N/A</v>
      </c>
      <c r="V281" s="198" t="e">
        <f>IF(VLOOKUP($B281,'Data summary'!$L$2:$W$523,V$14,FALSE)=0,NA(),VLOOKUP($B281,'Data summary'!$L$2:$W$523,V$14,FALSE))</f>
        <v>#N/A</v>
      </c>
      <c r="W281" s="207" t="s">
        <v>159</v>
      </c>
    </row>
    <row r="282" spans="10:23" x14ac:dyDescent="0.25">
      <c r="J282"/>
      <c r="L282" s="196" t="e">
        <f>IF(VLOOKUP($B282,'Data summary'!$L$2:$W$523,L$14,FALSE)=0,NA(),VLOOKUP($B282,'Data summary'!$L$2:$W$523,L$14,FALSE))</f>
        <v>#N/A</v>
      </c>
      <c r="M282" s="197" t="e">
        <f>IF(VLOOKUP($B282,'Data summary'!$L$2:$W$523,M$14,FALSE)=0,NA(),VLOOKUP($B282,'Data summary'!$L$2:$W$523,M$14,FALSE))</f>
        <v>#N/A</v>
      </c>
      <c r="N282" s="197" t="e">
        <f>IF(VLOOKUP($B282,'Data summary'!$L$2:$W$523,N$14,FALSE)=0,NA(),VLOOKUP($B282,'Data summary'!$L$2:$W$523,N$14,FALSE))</f>
        <v>#N/A</v>
      </c>
      <c r="O282" s="197" t="e">
        <f>IF(VLOOKUP($B282,'Data summary'!$L$2:$W$523,O$14,FALSE)=0,NA(),VLOOKUP($B282,'Data summary'!$L$2:$W$523,O$14,FALSE))</f>
        <v>#N/A</v>
      </c>
      <c r="P282" s="197" t="e">
        <f>IF(VLOOKUP($B282,'Data summary'!$L$2:$W$523,P$14,FALSE)=0,NA(),VLOOKUP($B282,'Data summary'!$L$2:$W$523,P$14,FALSE))</f>
        <v>#N/A</v>
      </c>
      <c r="Q282" s="197" t="e">
        <f>IF(VLOOKUP($B282,'Data summary'!$L$2:$W$523,Q$14,FALSE)=0,NA(),VLOOKUP($B282,'Data summary'!$L$2:$W$523,Q$14,FALSE))</f>
        <v>#N/A</v>
      </c>
      <c r="R282" s="197" t="e">
        <f>IF(VLOOKUP($B282,'Data summary'!$L$2:$W$523,R$14,FALSE)=0,NA(),VLOOKUP($B282,'Data summary'!$L$2:$W$523,R$14,FALSE))</f>
        <v>#N/A</v>
      </c>
      <c r="S282" s="197" t="e">
        <f>IF(VLOOKUP($B282,'Data summary'!$L$2:$W$523,S$14,FALSE)=0,NA(),VLOOKUP($B282,'Data summary'!$L$2:$W$523,S$14,FALSE))</f>
        <v>#N/A</v>
      </c>
      <c r="T282" s="197" t="e">
        <f>IF(VLOOKUP($B282,'Data summary'!$L$2:$W$523,T$14,FALSE)=0,NA(),VLOOKUP($B282,'Data summary'!$L$2:$W$523,T$14,FALSE))</f>
        <v>#N/A</v>
      </c>
      <c r="U282" s="197" t="e">
        <f>IF(VLOOKUP($B282,'Data summary'!$L$2:$W$523,U$14,FALSE)=0,NA(),VLOOKUP($B282,'Data summary'!$L$2:$W$523,U$14,FALSE))</f>
        <v>#N/A</v>
      </c>
      <c r="V282" s="198" t="e">
        <f>IF(VLOOKUP($B282,'Data summary'!$L$2:$W$523,V$14,FALSE)=0,NA(),VLOOKUP($B282,'Data summary'!$L$2:$W$523,V$14,FALSE))</f>
        <v>#N/A</v>
      </c>
      <c r="W282" s="207" t="s">
        <v>159</v>
      </c>
    </row>
    <row r="283" spans="10:23" x14ac:dyDescent="0.25">
      <c r="J283"/>
      <c r="L283" s="196" t="e">
        <f>IF(VLOOKUP($B283,'Data summary'!$L$2:$W$523,L$14,FALSE)=0,NA(),VLOOKUP($B283,'Data summary'!$L$2:$W$523,L$14,FALSE))</f>
        <v>#N/A</v>
      </c>
      <c r="M283" s="197" t="e">
        <f>IF(VLOOKUP($B283,'Data summary'!$L$2:$W$523,M$14,FALSE)=0,NA(),VLOOKUP($B283,'Data summary'!$L$2:$W$523,M$14,FALSE))</f>
        <v>#N/A</v>
      </c>
      <c r="N283" s="197" t="e">
        <f>IF(VLOOKUP($B283,'Data summary'!$L$2:$W$523,N$14,FALSE)=0,NA(),VLOOKUP($B283,'Data summary'!$L$2:$W$523,N$14,FALSE))</f>
        <v>#N/A</v>
      </c>
      <c r="O283" s="197" t="e">
        <f>IF(VLOOKUP($B283,'Data summary'!$L$2:$W$523,O$14,FALSE)=0,NA(),VLOOKUP($B283,'Data summary'!$L$2:$W$523,O$14,FALSE))</f>
        <v>#N/A</v>
      </c>
      <c r="P283" s="197" t="e">
        <f>IF(VLOOKUP($B283,'Data summary'!$L$2:$W$523,P$14,FALSE)=0,NA(),VLOOKUP($B283,'Data summary'!$L$2:$W$523,P$14,FALSE))</f>
        <v>#N/A</v>
      </c>
      <c r="Q283" s="197" t="e">
        <f>IF(VLOOKUP($B283,'Data summary'!$L$2:$W$523,Q$14,FALSE)=0,NA(),VLOOKUP($B283,'Data summary'!$L$2:$W$523,Q$14,FALSE))</f>
        <v>#N/A</v>
      </c>
      <c r="R283" s="197" t="e">
        <f>IF(VLOOKUP($B283,'Data summary'!$L$2:$W$523,R$14,FALSE)=0,NA(),VLOOKUP($B283,'Data summary'!$L$2:$W$523,R$14,FALSE))</f>
        <v>#N/A</v>
      </c>
      <c r="S283" s="197" t="e">
        <f>IF(VLOOKUP($B283,'Data summary'!$L$2:$W$523,S$14,FALSE)=0,NA(),VLOOKUP($B283,'Data summary'!$L$2:$W$523,S$14,FALSE))</f>
        <v>#N/A</v>
      </c>
      <c r="T283" s="197" t="e">
        <f>IF(VLOOKUP($B283,'Data summary'!$L$2:$W$523,T$14,FALSE)=0,NA(),VLOOKUP($B283,'Data summary'!$L$2:$W$523,T$14,FALSE))</f>
        <v>#N/A</v>
      </c>
      <c r="U283" s="197" t="e">
        <f>IF(VLOOKUP($B283,'Data summary'!$L$2:$W$523,U$14,FALSE)=0,NA(),VLOOKUP($B283,'Data summary'!$L$2:$W$523,U$14,FALSE))</f>
        <v>#N/A</v>
      </c>
      <c r="V283" s="198" t="e">
        <f>IF(VLOOKUP($B283,'Data summary'!$L$2:$W$523,V$14,FALSE)=0,NA(),VLOOKUP($B283,'Data summary'!$L$2:$W$523,V$14,FALSE))</f>
        <v>#N/A</v>
      </c>
      <c r="W283" s="207" t="s">
        <v>159</v>
      </c>
    </row>
    <row r="284" spans="10:23" x14ac:dyDescent="0.25">
      <c r="J284"/>
      <c r="L284" s="196" t="e">
        <f>IF(VLOOKUP($B284,'Data summary'!$L$2:$W$523,L$14,FALSE)=0,NA(),VLOOKUP($B284,'Data summary'!$L$2:$W$523,L$14,FALSE))</f>
        <v>#N/A</v>
      </c>
      <c r="M284" s="197" t="e">
        <f>IF(VLOOKUP($B284,'Data summary'!$L$2:$W$523,M$14,FALSE)=0,NA(),VLOOKUP($B284,'Data summary'!$L$2:$W$523,M$14,FALSE))</f>
        <v>#N/A</v>
      </c>
      <c r="N284" s="197" t="e">
        <f>IF(VLOOKUP($B284,'Data summary'!$L$2:$W$523,N$14,FALSE)=0,NA(),VLOOKUP($B284,'Data summary'!$L$2:$W$523,N$14,FALSE))</f>
        <v>#N/A</v>
      </c>
      <c r="O284" s="197" t="e">
        <f>IF(VLOOKUP($B284,'Data summary'!$L$2:$W$523,O$14,FALSE)=0,NA(),VLOOKUP($B284,'Data summary'!$L$2:$W$523,O$14,FALSE))</f>
        <v>#N/A</v>
      </c>
      <c r="P284" s="197" t="e">
        <f>IF(VLOOKUP($B284,'Data summary'!$L$2:$W$523,P$14,FALSE)=0,NA(),VLOOKUP($B284,'Data summary'!$L$2:$W$523,P$14,FALSE))</f>
        <v>#N/A</v>
      </c>
      <c r="Q284" s="197" t="e">
        <f>IF(VLOOKUP($B284,'Data summary'!$L$2:$W$523,Q$14,FALSE)=0,NA(),VLOOKUP($B284,'Data summary'!$L$2:$W$523,Q$14,FALSE))</f>
        <v>#N/A</v>
      </c>
      <c r="R284" s="197" t="e">
        <f>IF(VLOOKUP($B284,'Data summary'!$L$2:$W$523,R$14,FALSE)=0,NA(),VLOOKUP($B284,'Data summary'!$L$2:$W$523,R$14,FALSE))</f>
        <v>#N/A</v>
      </c>
      <c r="S284" s="197" t="e">
        <f>IF(VLOOKUP($B284,'Data summary'!$L$2:$W$523,S$14,FALSE)=0,NA(),VLOOKUP($B284,'Data summary'!$L$2:$W$523,S$14,FALSE))</f>
        <v>#N/A</v>
      </c>
      <c r="T284" s="197" t="e">
        <f>IF(VLOOKUP($B284,'Data summary'!$L$2:$W$523,T$14,FALSE)=0,NA(),VLOOKUP($B284,'Data summary'!$L$2:$W$523,T$14,FALSE))</f>
        <v>#N/A</v>
      </c>
      <c r="U284" s="197" t="e">
        <f>IF(VLOOKUP($B284,'Data summary'!$L$2:$W$523,U$14,FALSE)=0,NA(),VLOOKUP($B284,'Data summary'!$L$2:$W$523,U$14,FALSE))</f>
        <v>#N/A</v>
      </c>
      <c r="V284" s="198" t="e">
        <f>IF(VLOOKUP($B284,'Data summary'!$L$2:$W$523,V$14,FALSE)=0,NA(),VLOOKUP($B284,'Data summary'!$L$2:$W$523,V$14,FALSE))</f>
        <v>#N/A</v>
      </c>
      <c r="W284" s="207" t="s">
        <v>159</v>
      </c>
    </row>
    <row r="285" spans="10:23" x14ac:dyDescent="0.25">
      <c r="J285"/>
      <c r="L285" s="196" t="e">
        <f>IF(VLOOKUP($B285,'Data summary'!$L$2:$W$523,L$14,FALSE)=0,NA(),VLOOKUP($B285,'Data summary'!$L$2:$W$523,L$14,FALSE))</f>
        <v>#N/A</v>
      </c>
      <c r="M285" s="197" t="e">
        <f>IF(VLOOKUP($B285,'Data summary'!$L$2:$W$523,M$14,FALSE)=0,NA(),VLOOKUP($B285,'Data summary'!$L$2:$W$523,M$14,FALSE))</f>
        <v>#N/A</v>
      </c>
      <c r="N285" s="197" t="e">
        <f>IF(VLOOKUP($B285,'Data summary'!$L$2:$W$523,N$14,FALSE)=0,NA(),VLOOKUP($B285,'Data summary'!$L$2:$W$523,N$14,FALSE))</f>
        <v>#N/A</v>
      </c>
      <c r="O285" s="197" t="e">
        <f>IF(VLOOKUP($B285,'Data summary'!$L$2:$W$523,O$14,FALSE)=0,NA(),VLOOKUP($B285,'Data summary'!$L$2:$W$523,O$14,FALSE))</f>
        <v>#N/A</v>
      </c>
      <c r="P285" s="197" t="e">
        <f>IF(VLOOKUP($B285,'Data summary'!$L$2:$W$523,P$14,FALSE)=0,NA(),VLOOKUP($B285,'Data summary'!$L$2:$W$523,P$14,FALSE))</f>
        <v>#N/A</v>
      </c>
      <c r="Q285" s="197" t="e">
        <f>IF(VLOOKUP($B285,'Data summary'!$L$2:$W$523,Q$14,FALSE)=0,NA(),VLOOKUP($B285,'Data summary'!$L$2:$W$523,Q$14,FALSE))</f>
        <v>#N/A</v>
      </c>
      <c r="R285" s="197" t="e">
        <f>IF(VLOOKUP($B285,'Data summary'!$L$2:$W$523,R$14,FALSE)=0,NA(),VLOOKUP($B285,'Data summary'!$L$2:$W$523,R$14,FALSE))</f>
        <v>#N/A</v>
      </c>
      <c r="S285" s="197" t="e">
        <f>IF(VLOOKUP($B285,'Data summary'!$L$2:$W$523,S$14,FALSE)=0,NA(),VLOOKUP($B285,'Data summary'!$L$2:$W$523,S$14,FALSE))</f>
        <v>#N/A</v>
      </c>
      <c r="T285" s="197" t="e">
        <f>IF(VLOOKUP($B285,'Data summary'!$L$2:$W$523,T$14,FALSE)=0,NA(),VLOOKUP($B285,'Data summary'!$L$2:$W$523,T$14,FALSE))</f>
        <v>#N/A</v>
      </c>
      <c r="U285" s="197" t="e">
        <f>IF(VLOOKUP($B285,'Data summary'!$L$2:$W$523,U$14,FALSE)=0,NA(),VLOOKUP($B285,'Data summary'!$L$2:$W$523,U$14,FALSE))</f>
        <v>#N/A</v>
      </c>
      <c r="V285" s="198" t="e">
        <f>IF(VLOOKUP($B285,'Data summary'!$L$2:$W$523,V$14,FALSE)=0,NA(),VLOOKUP($B285,'Data summary'!$L$2:$W$523,V$14,FALSE))</f>
        <v>#N/A</v>
      </c>
      <c r="W285" s="207" t="s">
        <v>159</v>
      </c>
    </row>
    <row r="286" spans="10:23" x14ac:dyDescent="0.25">
      <c r="J286"/>
      <c r="L286" s="196" t="e">
        <f>IF(VLOOKUP($B286,'Data summary'!$L$2:$W$523,L$14,FALSE)=0,NA(),VLOOKUP($B286,'Data summary'!$L$2:$W$523,L$14,FALSE))</f>
        <v>#N/A</v>
      </c>
      <c r="M286" s="197" t="e">
        <f>IF(VLOOKUP($B286,'Data summary'!$L$2:$W$523,M$14,FALSE)=0,NA(),VLOOKUP($B286,'Data summary'!$L$2:$W$523,M$14,FALSE))</f>
        <v>#N/A</v>
      </c>
      <c r="N286" s="197" t="e">
        <f>IF(VLOOKUP($B286,'Data summary'!$L$2:$W$523,N$14,FALSE)=0,NA(),VLOOKUP($B286,'Data summary'!$L$2:$W$523,N$14,FALSE))</f>
        <v>#N/A</v>
      </c>
      <c r="O286" s="197" t="e">
        <f>IF(VLOOKUP($B286,'Data summary'!$L$2:$W$523,O$14,FALSE)=0,NA(),VLOOKUP($B286,'Data summary'!$L$2:$W$523,O$14,FALSE))</f>
        <v>#N/A</v>
      </c>
      <c r="P286" s="197" t="e">
        <f>IF(VLOOKUP($B286,'Data summary'!$L$2:$W$523,P$14,FALSE)=0,NA(),VLOOKUP($B286,'Data summary'!$L$2:$W$523,P$14,FALSE))</f>
        <v>#N/A</v>
      </c>
      <c r="Q286" s="197" t="e">
        <f>IF(VLOOKUP($B286,'Data summary'!$L$2:$W$523,Q$14,FALSE)=0,NA(),VLOOKUP($B286,'Data summary'!$L$2:$W$523,Q$14,FALSE))</f>
        <v>#N/A</v>
      </c>
      <c r="R286" s="197" t="e">
        <f>IF(VLOOKUP($B286,'Data summary'!$L$2:$W$523,R$14,FALSE)=0,NA(),VLOOKUP($B286,'Data summary'!$L$2:$W$523,R$14,FALSE))</f>
        <v>#N/A</v>
      </c>
      <c r="S286" s="197" t="e">
        <f>IF(VLOOKUP($B286,'Data summary'!$L$2:$W$523,S$14,FALSE)=0,NA(),VLOOKUP($B286,'Data summary'!$L$2:$W$523,S$14,FALSE))</f>
        <v>#N/A</v>
      </c>
      <c r="T286" s="197" t="e">
        <f>IF(VLOOKUP($B286,'Data summary'!$L$2:$W$523,T$14,FALSE)=0,NA(),VLOOKUP($B286,'Data summary'!$L$2:$W$523,T$14,FALSE))</f>
        <v>#N/A</v>
      </c>
      <c r="U286" s="197" t="e">
        <f>IF(VLOOKUP($B286,'Data summary'!$L$2:$W$523,U$14,FALSE)=0,NA(),VLOOKUP($B286,'Data summary'!$L$2:$W$523,U$14,FALSE))</f>
        <v>#N/A</v>
      </c>
      <c r="V286" s="198" t="e">
        <f>IF(VLOOKUP($B286,'Data summary'!$L$2:$W$523,V$14,FALSE)=0,NA(),VLOOKUP($B286,'Data summary'!$L$2:$W$523,V$14,FALSE))</f>
        <v>#N/A</v>
      </c>
      <c r="W286" s="207" t="s">
        <v>159</v>
      </c>
    </row>
    <row r="287" spans="10:23" x14ac:dyDescent="0.25">
      <c r="J287"/>
      <c r="L287" s="196" t="e">
        <f>IF(VLOOKUP($B287,'Data summary'!$L$2:$W$523,L$14,FALSE)=0,NA(),VLOOKUP($B287,'Data summary'!$L$2:$W$523,L$14,FALSE))</f>
        <v>#N/A</v>
      </c>
      <c r="M287" s="197" t="e">
        <f>IF(VLOOKUP($B287,'Data summary'!$L$2:$W$523,M$14,FALSE)=0,NA(),VLOOKUP($B287,'Data summary'!$L$2:$W$523,M$14,FALSE))</f>
        <v>#N/A</v>
      </c>
      <c r="N287" s="197" t="e">
        <f>IF(VLOOKUP($B287,'Data summary'!$L$2:$W$523,N$14,FALSE)=0,NA(),VLOOKUP($B287,'Data summary'!$L$2:$W$523,N$14,FALSE))</f>
        <v>#N/A</v>
      </c>
      <c r="O287" s="197" t="e">
        <f>IF(VLOOKUP($B287,'Data summary'!$L$2:$W$523,O$14,FALSE)=0,NA(),VLOOKUP($B287,'Data summary'!$L$2:$W$523,O$14,FALSE))</f>
        <v>#N/A</v>
      </c>
      <c r="P287" s="197" t="e">
        <f>IF(VLOOKUP($B287,'Data summary'!$L$2:$W$523,P$14,FALSE)=0,NA(),VLOOKUP($B287,'Data summary'!$L$2:$W$523,P$14,FALSE))</f>
        <v>#N/A</v>
      </c>
      <c r="Q287" s="197" t="e">
        <f>IF(VLOOKUP($B287,'Data summary'!$L$2:$W$523,Q$14,FALSE)=0,NA(),VLOOKUP($B287,'Data summary'!$L$2:$W$523,Q$14,FALSE))</f>
        <v>#N/A</v>
      </c>
      <c r="R287" s="197" t="e">
        <f>IF(VLOOKUP($B287,'Data summary'!$L$2:$W$523,R$14,FALSE)=0,NA(),VLOOKUP($B287,'Data summary'!$L$2:$W$523,R$14,FALSE))</f>
        <v>#N/A</v>
      </c>
      <c r="S287" s="197" t="e">
        <f>IF(VLOOKUP($B287,'Data summary'!$L$2:$W$523,S$14,FALSE)=0,NA(),VLOOKUP($B287,'Data summary'!$L$2:$W$523,S$14,FALSE))</f>
        <v>#N/A</v>
      </c>
      <c r="T287" s="197" t="e">
        <f>IF(VLOOKUP($B287,'Data summary'!$L$2:$W$523,T$14,FALSE)=0,NA(),VLOOKUP($B287,'Data summary'!$L$2:$W$523,T$14,FALSE))</f>
        <v>#N/A</v>
      </c>
      <c r="U287" s="197" t="e">
        <f>IF(VLOOKUP($B287,'Data summary'!$L$2:$W$523,U$14,FALSE)=0,NA(),VLOOKUP($B287,'Data summary'!$L$2:$W$523,U$14,FALSE))</f>
        <v>#N/A</v>
      </c>
      <c r="V287" s="198" t="e">
        <f>IF(VLOOKUP($B287,'Data summary'!$L$2:$W$523,V$14,FALSE)=0,NA(),VLOOKUP($B287,'Data summary'!$L$2:$W$523,V$14,FALSE))</f>
        <v>#N/A</v>
      </c>
      <c r="W287" s="207" t="s">
        <v>159</v>
      </c>
    </row>
    <row r="288" spans="10:23" x14ac:dyDescent="0.25">
      <c r="J288"/>
      <c r="L288" s="196" t="e">
        <f>IF(VLOOKUP($B288,'Data summary'!$L$2:$W$523,L$14,FALSE)=0,NA(),VLOOKUP($B288,'Data summary'!$L$2:$W$523,L$14,FALSE))</f>
        <v>#N/A</v>
      </c>
      <c r="M288" s="197" t="e">
        <f>IF(VLOOKUP($B288,'Data summary'!$L$2:$W$523,M$14,FALSE)=0,NA(),VLOOKUP($B288,'Data summary'!$L$2:$W$523,M$14,FALSE))</f>
        <v>#N/A</v>
      </c>
      <c r="N288" s="197" t="e">
        <f>IF(VLOOKUP($B288,'Data summary'!$L$2:$W$523,N$14,FALSE)=0,NA(),VLOOKUP($B288,'Data summary'!$L$2:$W$523,N$14,FALSE))</f>
        <v>#N/A</v>
      </c>
      <c r="O288" s="197" t="e">
        <f>IF(VLOOKUP($B288,'Data summary'!$L$2:$W$523,O$14,FALSE)=0,NA(),VLOOKUP($B288,'Data summary'!$L$2:$W$523,O$14,FALSE))</f>
        <v>#N/A</v>
      </c>
      <c r="P288" s="197" t="e">
        <f>IF(VLOOKUP($B288,'Data summary'!$L$2:$W$523,P$14,FALSE)=0,NA(),VLOOKUP($B288,'Data summary'!$L$2:$W$523,P$14,FALSE))</f>
        <v>#N/A</v>
      </c>
      <c r="Q288" s="197" t="e">
        <f>IF(VLOOKUP($B288,'Data summary'!$L$2:$W$523,Q$14,FALSE)=0,NA(),VLOOKUP($B288,'Data summary'!$L$2:$W$523,Q$14,FALSE))</f>
        <v>#N/A</v>
      </c>
      <c r="R288" s="197" t="e">
        <f>IF(VLOOKUP($B288,'Data summary'!$L$2:$W$523,R$14,FALSE)=0,NA(),VLOOKUP($B288,'Data summary'!$L$2:$W$523,R$14,FALSE))</f>
        <v>#N/A</v>
      </c>
      <c r="S288" s="197" t="e">
        <f>IF(VLOOKUP($B288,'Data summary'!$L$2:$W$523,S$14,FALSE)=0,NA(),VLOOKUP($B288,'Data summary'!$L$2:$W$523,S$14,FALSE))</f>
        <v>#N/A</v>
      </c>
      <c r="T288" s="197" t="e">
        <f>IF(VLOOKUP($B288,'Data summary'!$L$2:$W$523,T$14,FALSE)=0,NA(),VLOOKUP($B288,'Data summary'!$L$2:$W$523,T$14,FALSE))</f>
        <v>#N/A</v>
      </c>
      <c r="U288" s="197" t="e">
        <f>IF(VLOOKUP($B288,'Data summary'!$L$2:$W$523,U$14,FALSE)=0,NA(),VLOOKUP($B288,'Data summary'!$L$2:$W$523,U$14,FALSE))</f>
        <v>#N/A</v>
      </c>
      <c r="V288" s="198" t="e">
        <f>IF(VLOOKUP($B288,'Data summary'!$L$2:$W$523,V$14,FALSE)=0,NA(),VLOOKUP($B288,'Data summary'!$L$2:$W$523,V$14,FALSE))</f>
        <v>#N/A</v>
      </c>
      <c r="W288" s="207" t="s">
        <v>159</v>
      </c>
    </row>
    <row r="289" spans="10:23" x14ac:dyDescent="0.25">
      <c r="J289"/>
      <c r="L289" s="196" t="e">
        <f>IF(VLOOKUP($B289,'Data summary'!$L$2:$W$523,L$14,FALSE)=0,NA(),VLOOKUP($B289,'Data summary'!$L$2:$W$523,L$14,FALSE))</f>
        <v>#N/A</v>
      </c>
      <c r="M289" s="197" t="e">
        <f>IF(VLOOKUP($B289,'Data summary'!$L$2:$W$523,M$14,FALSE)=0,NA(),VLOOKUP($B289,'Data summary'!$L$2:$W$523,M$14,FALSE))</f>
        <v>#N/A</v>
      </c>
      <c r="N289" s="197" t="e">
        <f>IF(VLOOKUP($B289,'Data summary'!$L$2:$W$523,N$14,FALSE)=0,NA(),VLOOKUP($B289,'Data summary'!$L$2:$W$523,N$14,FALSE))</f>
        <v>#N/A</v>
      </c>
      <c r="O289" s="197" t="e">
        <f>IF(VLOOKUP($B289,'Data summary'!$L$2:$W$523,O$14,FALSE)=0,NA(),VLOOKUP($B289,'Data summary'!$L$2:$W$523,O$14,FALSE))</f>
        <v>#N/A</v>
      </c>
      <c r="P289" s="197" t="e">
        <f>IF(VLOOKUP($B289,'Data summary'!$L$2:$W$523,P$14,FALSE)=0,NA(),VLOOKUP($B289,'Data summary'!$L$2:$W$523,P$14,FALSE))</f>
        <v>#N/A</v>
      </c>
      <c r="Q289" s="197" t="e">
        <f>IF(VLOOKUP($B289,'Data summary'!$L$2:$W$523,Q$14,FALSE)=0,NA(),VLOOKUP($B289,'Data summary'!$L$2:$W$523,Q$14,FALSE))</f>
        <v>#N/A</v>
      </c>
      <c r="R289" s="197" t="e">
        <f>IF(VLOOKUP($B289,'Data summary'!$L$2:$W$523,R$14,FALSE)=0,NA(),VLOOKUP($B289,'Data summary'!$L$2:$W$523,R$14,FALSE))</f>
        <v>#N/A</v>
      </c>
      <c r="S289" s="197" t="e">
        <f>IF(VLOOKUP($B289,'Data summary'!$L$2:$W$523,S$14,FALSE)=0,NA(),VLOOKUP($B289,'Data summary'!$L$2:$W$523,S$14,FALSE))</f>
        <v>#N/A</v>
      </c>
      <c r="T289" s="197" t="e">
        <f>IF(VLOOKUP($B289,'Data summary'!$L$2:$W$523,T$14,FALSE)=0,NA(),VLOOKUP($B289,'Data summary'!$L$2:$W$523,T$14,FALSE))</f>
        <v>#N/A</v>
      </c>
      <c r="U289" s="197" t="e">
        <f>IF(VLOOKUP($B289,'Data summary'!$L$2:$W$523,U$14,FALSE)=0,NA(),VLOOKUP($B289,'Data summary'!$L$2:$W$523,U$14,FALSE))</f>
        <v>#N/A</v>
      </c>
      <c r="V289" s="198" t="e">
        <f>IF(VLOOKUP($B289,'Data summary'!$L$2:$W$523,V$14,FALSE)=0,NA(),VLOOKUP($B289,'Data summary'!$L$2:$W$523,V$14,FALSE))</f>
        <v>#N/A</v>
      </c>
      <c r="W289" s="207" t="s">
        <v>159</v>
      </c>
    </row>
    <row r="290" spans="10:23" x14ac:dyDescent="0.25">
      <c r="J290"/>
      <c r="L290" s="196" t="e">
        <f>IF(VLOOKUP($B290,'Data summary'!$L$2:$W$523,L$14,FALSE)=0,NA(),VLOOKUP($B290,'Data summary'!$L$2:$W$523,L$14,FALSE))</f>
        <v>#N/A</v>
      </c>
      <c r="M290" s="197" t="e">
        <f>IF(VLOOKUP($B290,'Data summary'!$L$2:$W$523,M$14,FALSE)=0,NA(),VLOOKUP($B290,'Data summary'!$L$2:$W$523,M$14,FALSE))</f>
        <v>#N/A</v>
      </c>
      <c r="N290" s="197" t="e">
        <f>IF(VLOOKUP($B290,'Data summary'!$L$2:$W$523,N$14,FALSE)=0,NA(),VLOOKUP($B290,'Data summary'!$L$2:$W$523,N$14,FALSE))</f>
        <v>#N/A</v>
      </c>
      <c r="O290" s="197" t="e">
        <f>IF(VLOOKUP($B290,'Data summary'!$L$2:$W$523,O$14,FALSE)=0,NA(),VLOOKUP($B290,'Data summary'!$L$2:$W$523,O$14,FALSE))</f>
        <v>#N/A</v>
      </c>
      <c r="P290" s="197" t="e">
        <f>IF(VLOOKUP($B290,'Data summary'!$L$2:$W$523,P$14,FALSE)=0,NA(),VLOOKUP($B290,'Data summary'!$L$2:$W$523,P$14,FALSE))</f>
        <v>#N/A</v>
      </c>
      <c r="Q290" s="197" t="e">
        <f>IF(VLOOKUP($B290,'Data summary'!$L$2:$W$523,Q$14,FALSE)=0,NA(),VLOOKUP($B290,'Data summary'!$L$2:$W$523,Q$14,FALSE))</f>
        <v>#N/A</v>
      </c>
      <c r="R290" s="197" t="e">
        <f>IF(VLOOKUP($B290,'Data summary'!$L$2:$W$523,R$14,FALSE)=0,NA(),VLOOKUP($B290,'Data summary'!$L$2:$W$523,R$14,FALSE))</f>
        <v>#N/A</v>
      </c>
      <c r="S290" s="197" t="e">
        <f>IF(VLOOKUP($B290,'Data summary'!$L$2:$W$523,S$14,FALSE)=0,NA(),VLOOKUP($B290,'Data summary'!$L$2:$W$523,S$14,FALSE))</f>
        <v>#N/A</v>
      </c>
      <c r="T290" s="197" t="e">
        <f>IF(VLOOKUP($B290,'Data summary'!$L$2:$W$523,T$14,FALSE)=0,NA(),VLOOKUP($B290,'Data summary'!$L$2:$W$523,T$14,FALSE))</f>
        <v>#N/A</v>
      </c>
      <c r="U290" s="197" t="e">
        <f>IF(VLOOKUP($B290,'Data summary'!$L$2:$W$523,U$14,FALSE)=0,NA(),VLOOKUP($B290,'Data summary'!$L$2:$W$523,U$14,FALSE))</f>
        <v>#N/A</v>
      </c>
      <c r="V290" s="198" t="e">
        <f>IF(VLOOKUP($B290,'Data summary'!$L$2:$W$523,V$14,FALSE)=0,NA(),VLOOKUP($B290,'Data summary'!$L$2:$W$523,V$14,FALSE))</f>
        <v>#N/A</v>
      </c>
      <c r="W290" s="207" t="s">
        <v>159</v>
      </c>
    </row>
    <row r="291" spans="10:23" x14ac:dyDescent="0.25">
      <c r="J291"/>
      <c r="L291" s="196" t="e">
        <f>IF(VLOOKUP($B291,'Data summary'!$L$2:$W$523,L$14,FALSE)=0,NA(),VLOOKUP($B291,'Data summary'!$L$2:$W$523,L$14,FALSE))</f>
        <v>#N/A</v>
      </c>
      <c r="M291" s="197" t="e">
        <f>IF(VLOOKUP($B291,'Data summary'!$L$2:$W$523,M$14,FALSE)=0,NA(),VLOOKUP($B291,'Data summary'!$L$2:$W$523,M$14,FALSE))</f>
        <v>#N/A</v>
      </c>
      <c r="N291" s="197" t="e">
        <f>IF(VLOOKUP($B291,'Data summary'!$L$2:$W$523,N$14,FALSE)=0,NA(),VLOOKUP($B291,'Data summary'!$L$2:$W$523,N$14,FALSE))</f>
        <v>#N/A</v>
      </c>
      <c r="O291" s="197" t="e">
        <f>IF(VLOOKUP($B291,'Data summary'!$L$2:$W$523,O$14,FALSE)=0,NA(),VLOOKUP($B291,'Data summary'!$L$2:$W$523,O$14,FALSE))</f>
        <v>#N/A</v>
      </c>
      <c r="P291" s="197" t="e">
        <f>IF(VLOOKUP($B291,'Data summary'!$L$2:$W$523,P$14,FALSE)=0,NA(),VLOOKUP($B291,'Data summary'!$L$2:$W$523,P$14,FALSE))</f>
        <v>#N/A</v>
      </c>
      <c r="Q291" s="197" t="e">
        <f>IF(VLOOKUP($B291,'Data summary'!$L$2:$W$523,Q$14,FALSE)=0,NA(),VLOOKUP($B291,'Data summary'!$L$2:$W$523,Q$14,FALSE))</f>
        <v>#N/A</v>
      </c>
      <c r="R291" s="197" t="e">
        <f>IF(VLOOKUP($B291,'Data summary'!$L$2:$W$523,R$14,FALSE)=0,NA(),VLOOKUP($B291,'Data summary'!$L$2:$W$523,R$14,FALSE))</f>
        <v>#N/A</v>
      </c>
      <c r="S291" s="197" t="e">
        <f>IF(VLOOKUP($B291,'Data summary'!$L$2:$W$523,S$14,FALSE)=0,NA(),VLOOKUP($B291,'Data summary'!$L$2:$W$523,S$14,FALSE))</f>
        <v>#N/A</v>
      </c>
      <c r="T291" s="197" t="e">
        <f>IF(VLOOKUP($B291,'Data summary'!$L$2:$W$523,T$14,FALSE)=0,NA(),VLOOKUP($B291,'Data summary'!$L$2:$W$523,T$14,FALSE))</f>
        <v>#N/A</v>
      </c>
      <c r="U291" s="197" t="e">
        <f>IF(VLOOKUP($B291,'Data summary'!$L$2:$W$523,U$14,FALSE)=0,NA(),VLOOKUP($B291,'Data summary'!$L$2:$W$523,U$14,FALSE))</f>
        <v>#N/A</v>
      </c>
      <c r="V291" s="198" t="e">
        <f>IF(VLOOKUP($B291,'Data summary'!$L$2:$W$523,V$14,FALSE)=0,NA(),VLOOKUP($B291,'Data summary'!$L$2:$W$523,V$14,FALSE))</f>
        <v>#N/A</v>
      </c>
      <c r="W291" s="207" t="s">
        <v>159</v>
      </c>
    </row>
    <row r="292" spans="10:23" x14ac:dyDescent="0.25">
      <c r="J292"/>
      <c r="L292" s="196" t="e">
        <f>IF(VLOOKUP($B292,'Data summary'!$L$2:$W$523,L$14,FALSE)=0,NA(),VLOOKUP($B292,'Data summary'!$L$2:$W$523,L$14,FALSE))</f>
        <v>#N/A</v>
      </c>
      <c r="M292" s="197" t="e">
        <f>IF(VLOOKUP($B292,'Data summary'!$L$2:$W$523,M$14,FALSE)=0,NA(),VLOOKUP($B292,'Data summary'!$L$2:$W$523,M$14,FALSE))</f>
        <v>#N/A</v>
      </c>
      <c r="N292" s="197" t="e">
        <f>IF(VLOOKUP($B292,'Data summary'!$L$2:$W$523,N$14,FALSE)=0,NA(),VLOOKUP($B292,'Data summary'!$L$2:$W$523,N$14,FALSE))</f>
        <v>#N/A</v>
      </c>
      <c r="O292" s="197" t="e">
        <f>IF(VLOOKUP($B292,'Data summary'!$L$2:$W$523,O$14,FALSE)=0,NA(),VLOOKUP($B292,'Data summary'!$L$2:$W$523,O$14,FALSE))</f>
        <v>#N/A</v>
      </c>
      <c r="P292" s="197" t="e">
        <f>IF(VLOOKUP($B292,'Data summary'!$L$2:$W$523,P$14,FALSE)=0,NA(),VLOOKUP($B292,'Data summary'!$L$2:$W$523,P$14,FALSE))</f>
        <v>#N/A</v>
      </c>
      <c r="Q292" s="197" t="e">
        <f>IF(VLOOKUP($B292,'Data summary'!$L$2:$W$523,Q$14,FALSE)=0,NA(),VLOOKUP($B292,'Data summary'!$L$2:$W$523,Q$14,FALSE))</f>
        <v>#N/A</v>
      </c>
      <c r="R292" s="197" t="e">
        <f>IF(VLOOKUP($B292,'Data summary'!$L$2:$W$523,R$14,FALSE)=0,NA(),VLOOKUP($B292,'Data summary'!$L$2:$W$523,R$14,FALSE))</f>
        <v>#N/A</v>
      </c>
      <c r="S292" s="197" t="e">
        <f>IF(VLOOKUP($B292,'Data summary'!$L$2:$W$523,S$14,FALSE)=0,NA(),VLOOKUP($B292,'Data summary'!$L$2:$W$523,S$14,FALSE))</f>
        <v>#N/A</v>
      </c>
      <c r="T292" s="197" t="e">
        <f>IF(VLOOKUP($B292,'Data summary'!$L$2:$W$523,T$14,FALSE)=0,NA(),VLOOKUP($B292,'Data summary'!$L$2:$W$523,T$14,FALSE))</f>
        <v>#N/A</v>
      </c>
      <c r="U292" s="197" t="e">
        <f>IF(VLOOKUP($B292,'Data summary'!$L$2:$W$523,U$14,FALSE)=0,NA(),VLOOKUP($B292,'Data summary'!$L$2:$W$523,U$14,FALSE))</f>
        <v>#N/A</v>
      </c>
      <c r="V292" s="198" t="e">
        <f>IF(VLOOKUP($B292,'Data summary'!$L$2:$W$523,V$14,FALSE)=0,NA(),VLOOKUP($B292,'Data summary'!$L$2:$W$523,V$14,FALSE))</f>
        <v>#N/A</v>
      </c>
      <c r="W292" s="207" t="s">
        <v>159</v>
      </c>
    </row>
    <row r="293" spans="10:23" x14ac:dyDescent="0.25">
      <c r="J293"/>
      <c r="L293" s="196" t="e">
        <f>IF(VLOOKUP($B293,'Data summary'!$L$2:$W$523,L$14,FALSE)=0,NA(),VLOOKUP($B293,'Data summary'!$L$2:$W$523,L$14,FALSE))</f>
        <v>#N/A</v>
      </c>
      <c r="M293" s="197" t="e">
        <f>IF(VLOOKUP($B293,'Data summary'!$L$2:$W$523,M$14,FALSE)=0,NA(),VLOOKUP($B293,'Data summary'!$L$2:$W$523,M$14,FALSE))</f>
        <v>#N/A</v>
      </c>
      <c r="N293" s="197" t="e">
        <f>IF(VLOOKUP($B293,'Data summary'!$L$2:$W$523,N$14,FALSE)=0,NA(),VLOOKUP($B293,'Data summary'!$L$2:$W$523,N$14,FALSE))</f>
        <v>#N/A</v>
      </c>
      <c r="O293" s="197" t="e">
        <f>IF(VLOOKUP($B293,'Data summary'!$L$2:$W$523,O$14,FALSE)=0,NA(),VLOOKUP($B293,'Data summary'!$L$2:$W$523,O$14,FALSE))</f>
        <v>#N/A</v>
      </c>
      <c r="P293" s="197" t="e">
        <f>IF(VLOOKUP($B293,'Data summary'!$L$2:$W$523,P$14,FALSE)=0,NA(),VLOOKUP($B293,'Data summary'!$L$2:$W$523,P$14,FALSE))</f>
        <v>#N/A</v>
      </c>
      <c r="Q293" s="197" t="e">
        <f>IF(VLOOKUP($B293,'Data summary'!$L$2:$W$523,Q$14,FALSE)=0,NA(),VLOOKUP($B293,'Data summary'!$L$2:$W$523,Q$14,FALSE))</f>
        <v>#N/A</v>
      </c>
      <c r="R293" s="197" t="e">
        <f>IF(VLOOKUP($B293,'Data summary'!$L$2:$W$523,R$14,FALSE)=0,NA(),VLOOKUP($B293,'Data summary'!$L$2:$W$523,R$14,FALSE))</f>
        <v>#N/A</v>
      </c>
      <c r="S293" s="197" t="e">
        <f>IF(VLOOKUP($B293,'Data summary'!$L$2:$W$523,S$14,FALSE)=0,NA(),VLOOKUP($B293,'Data summary'!$L$2:$W$523,S$14,FALSE))</f>
        <v>#N/A</v>
      </c>
      <c r="T293" s="197" t="e">
        <f>IF(VLOOKUP($B293,'Data summary'!$L$2:$W$523,T$14,FALSE)=0,NA(),VLOOKUP($B293,'Data summary'!$L$2:$W$523,T$14,FALSE))</f>
        <v>#N/A</v>
      </c>
      <c r="U293" s="197" t="e">
        <f>IF(VLOOKUP($B293,'Data summary'!$L$2:$W$523,U$14,FALSE)=0,NA(),VLOOKUP($B293,'Data summary'!$L$2:$W$523,U$14,FALSE))</f>
        <v>#N/A</v>
      </c>
      <c r="V293" s="198" t="e">
        <f>IF(VLOOKUP($B293,'Data summary'!$L$2:$W$523,V$14,FALSE)=0,NA(),VLOOKUP($B293,'Data summary'!$L$2:$W$523,V$14,FALSE))</f>
        <v>#N/A</v>
      </c>
      <c r="W293" s="207" t="s">
        <v>159</v>
      </c>
    </row>
    <row r="294" spans="10:23" x14ac:dyDescent="0.25">
      <c r="J294"/>
      <c r="L294" s="196" t="e">
        <f>IF(VLOOKUP($B294,'Data summary'!$L$2:$W$523,L$14,FALSE)=0,NA(),VLOOKUP($B294,'Data summary'!$L$2:$W$523,L$14,FALSE))</f>
        <v>#N/A</v>
      </c>
      <c r="M294" s="197" t="e">
        <f>IF(VLOOKUP($B294,'Data summary'!$L$2:$W$523,M$14,FALSE)=0,NA(),VLOOKUP($B294,'Data summary'!$L$2:$W$523,M$14,FALSE))</f>
        <v>#N/A</v>
      </c>
      <c r="N294" s="197" t="e">
        <f>IF(VLOOKUP($B294,'Data summary'!$L$2:$W$523,N$14,FALSE)=0,NA(),VLOOKUP($B294,'Data summary'!$L$2:$W$523,N$14,FALSE))</f>
        <v>#N/A</v>
      </c>
      <c r="O294" s="197" t="e">
        <f>IF(VLOOKUP($B294,'Data summary'!$L$2:$W$523,O$14,FALSE)=0,NA(),VLOOKUP($B294,'Data summary'!$L$2:$W$523,O$14,FALSE))</f>
        <v>#N/A</v>
      </c>
      <c r="P294" s="197" t="e">
        <f>IF(VLOOKUP($B294,'Data summary'!$L$2:$W$523,P$14,FALSE)=0,NA(),VLOOKUP($B294,'Data summary'!$L$2:$W$523,P$14,FALSE))</f>
        <v>#N/A</v>
      </c>
      <c r="Q294" s="197" t="e">
        <f>IF(VLOOKUP($B294,'Data summary'!$L$2:$W$523,Q$14,FALSE)=0,NA(),VLOOKUP($B294,'Data summary'!$L$2:$W$523,Q$14,FALSE))</f>
        <v>#N/A</v>
      </c>
      <c r="R294" s="197" t="e">
        <f>IF(VLOOKUP($B294,'Data summary'!$L$2:$W$523,R$14,FALSE)=0,NA(),VLOOKUP($B294,'Data summary'!$L$2:$W$523,R$14,FALSE))</f>
        <v>#N/A</v>
      </c>
      <c r="S294" s="197" t="e">
        <f>IF(VLOOKUP($B294,'Data summary'!$L$2:$W$523,S$14,FALSE)=0,NA(),VLOOKUP($B294,'Data summary'!$L$2:$W$523,S$14,FALSE))</f>
        <v>#N/A</v>
      </c>
      <c r="T294" s="197" t="e">
        <f>IF(VLOOKUP($B294,'Data summary'!$L$2:$W$523,T$14,FALSE)=0,NA(),VLOOKUP($B294,'Data summary'!$L$2:$W$523,T$14,FALSE))</f>
        <v>#N/A</v>
      </c>
      <c r="U294" s="197" t="e">
        <f>IF(VLOOKUP($B294,'Data summary'!$L$2:$W$523,U$14,FALSE)=0,NA(),VLOOKUP($B294,'Data summary'!$L$2:$W$523,U$14,FALSE))</f>
        <v>#N/A</v>
      </c>
      <c r="V294" s="198" t="e">
        <f>IF(VLOOKUP($B294,'Data summary'!$L$2:$W$523,V$14,FALSE)=0,NA(),VLOOKUP($B294,'Data summary'!$L$2:$W$523,V$14,FALSE))</f>
        <v>#N/A</v>
      </c>
      <c r="W294" s="207" t="s">
        <v>159</v>
      </c>
    </row>
    <row r="295" spans="10:23" x14ac:dyDescent="0.25">
      <c r="J295"/>
      <c r="L295" s="196" t="e">
        <f>IF(VLOOKUP($B295,'Data summary'!$L$2:$W$523,L$14,FALSE)=0,NA(),VLOOKUP($B295,'Data summary'!$L$2:$W$523,L$14,FALSE))</f>
        <v>#N/A</v>
      </c>
      <c r="M295" s="197" t="e">
        <f>IF(VLOOKUP($B295,'Data summary'!$L$2:$W$523,M$14,FALSE)=0,NA(),VLOOKUP($B295,'Data summary'!$L$2:$W$523,M$14,FALSE))</f>
        <v>#N/A</v>
      </c>
      <c r="N295" s="197" t="e">
        <f>IF(VLOOKUP($B295,'Data summary'!$L$2:$W$523,N$14,FALSE)=0,NA(),VLOOKUP($B295,'Data summary'!$L$2:$W$523,N$14,FALSE))</f>
        <v>#N/A</v>
      </c>
      <c r="O295" s="197" t="e">
        <f>IF(VLOOKUP($B295,'Data summary'!$L$2:$W$523,O$14,FALSE)=0,NA(),VLOOKUP($B295,'Data summary'!$L$2:$W$523,O$14,FALSE))</f>
        <v>#N/A</v>
      </c>
      <c r="P295" s="197" t="e">
        <f>IF(VLOOKUP($B295,'Data summary'!$L$2:$W$523,P$14,FALSE)=0,NA(),VLOOKUP($B295,'Data summary'!$L$2:$W$523,P$14,FALSE))</f>
        <v>#N/A</v>
      </c>
      <c r="Q295" s="197" t="e">
        <f>IF(VLOOKUP($B295,'Data summary'!$L$2:$W$523,Q$14,FALSE)=0,NA(),VLOOKUP($B295,'Data summary'!$L$2:$W$523,Q$14,FALSE))</f>
        <v>#N/A</v>
      </c>
      <c r="R295" s="197" t="e">
        <f>IF(VLOOKUP($B295,'Data summary'!$L$2:$W$523,R$14,FALSE)=0,NA(),VLOOKUP($B295,'Data summary'!$L$2:$W$523,R$14,FALSE))</f>
        <v>#N/A</v>
      </c>
      <c r="S295" s="197" t="e">
        <f>IF(VLOOKUP($B295,'Data summary'!$L$2:$W$523,S$14,FALSE)=0,NA(),VLOOKUP($B295,'Data summary'!$L$2:$W$523,S$14,FALSE))</f>
        <v>#N/A</v>
      </c>
      <c r="T295" s="197" t="e">
        <f>IF(VLOOKUP($B295,'Data summary'!$L$2:$W$523,T$14,FALSE)=0,NA(),VLOOKUP($B295,'Data summary'!$L$2:$W$523,T$14,FALSE))</f>
        <v>#N/A</v>
      </c>
      <c r="U295" s="197" t="e">
        <f>IF(VLOOKUP($B295,'Data summary'!$L$2:$W$523,U$14,FALSE)=0,NA(),VLOOKUP($B295,'Data summary'!$L$2:$W$523,U$14,FALSE))</f>
        <v>#N/A</v>
      </c>
      <c r="V295" s="198" t="e">
        <f>IF(VLOOKUP($B295,'Data summary'!$L$2:$W$523,V$14,FALSE)=0,NA(),VLOOKUP($B295,'Data summary'!$L$2:$W$523,V$14,FALSE))</f>
        <v>#N/A</v>
      </c>
      <c r="W295" s="207" t="s">
        <v>159</v>
      </c>
    </row>
    <row r="296" spans="10:23" x14ac:dyDescent="0.25">
      <c r="J296"/>
      <c r="L296" s="196" t="e">
        <f>IF(VLOOKUP($B296,'Data summary'!$L$2:$W$523,L$14,FALSE)=0,NA(),VLOOKUP($B296,'Data summary'!$L$2:$W$523,L$14,FALSE))</f>
        <v>#N/A</v>
      </c>
      <c r="M296" s="197" t="e">
        <f>IF(VLOOKUP($B296,'Data summary'!$L$2:$W$523,M$14,FALSE)=0,NA(),VLOOKUP($B296,'Data summary'!$L$2:$W$523,M$14,FALSE))</f>
        <v>#N/A</v>
      </c>
      <c r="N296" s="197" t="e">
        <f>IF(VLOOKUP($B296,'Data summary'!$L$2:$W$523,N$14,FALSE)=0,NA(),VLOOKUP($B296,'Data summary'!$L$2:$W$523,N$14,FALSE))</f>
        <v>#N/A</v>
      </c>
      <c r="O296" s="197" t="e">
        <f>IF(VLOOKUP($B296,'Data summary'!$L$2:$W$523,O$14,FALSE)=0,NA(),VLOOKUP($B296,'Data summary'!$L$2:$W$523,O$14,FALSE))</f>
        <v>#N/A</v>
      </c>
      <c r="P296" s="197" t="e">
        <f>IF(VLOOKUP($B296,'Data summary'!$L$2:$W$523,P$14,FALSE)=0,NA(),VLOOKUP($B296,'Data summary'!$L$2:$W$523,P$14,FALSE))</f>
        <v>#N/A</v>
      </c>
      <c r="Q296" s="197" t="e">
        <f>IF(VLOOKUP($B296,'Data summary'!$L$2:$W$523,Q$14,FALSE)=0,NA(),VLOOKUP($B296,'Data summary'!$L$2:$W$523,Q$14,FALSE))</f>
        <v>#N/A</v>
      </c>
      <c r="R296" s="197" t="e">
        <f>IF(VLOOKUP($B296,'Data summary'!$L$2:$W$523,R$14,FALSE)=0,NA(),VLOOKUP($B296,'Data summary'!$L$2:$W$523,R$14,FALSE))</f>
        <v>#N/A</v>
      </c>
      <c r="S296" s="197" t="e">
        <f>IF(VLOOKUP($B296,'Data summary'!$L$2:$W$523,S$14,FALSE)=0,NA(),VLOOKUP($B296,'Data summary'!$L$2:$W$523,S$14,FALSE))</f>
        <v>#N/A</v>
      </c>
      <c r="T296" s="197" t="e">
        <f>IF(VLOOKUP($B296,'Data summary'!$L$2:$W$523,T$14,FALSE)=0,NA(),VLOOKUP($B296,'Data summary'!$L$2:$W$523,T$14,FALSE))</f>
        <v>#N/A</v>
      </c>
      <c r="U296" s="197" t="e">
        <f>IF(VLOOKUP($B296,'Data summary'!$L$2:$W$523,U$14,FALSE)=0,NA(),VLOOKUP($B296,'Data summary'!$L$2:$W$523,U$14,FALSE))</f>
        <v>#N/A</v>
      </c>
      <c r="V296" s="198" t="e">
        <f>IF(VLOOKUP($B296,'Data summary'!$L$2:$W$523,V$14,FALSE)=0,NA(),VLOOKUP($B296,'Data summary'!$L$2:$W$523,V$14,FALSE))</f>
        <v>#N/A</v>
      </c>
      <c r="W296" s="207" t="s">
        <v>159</v>
      </c>
    </row>
    <row r="297" spans="10:23" x14ac:dyDescent="0.25">
      <c r="J297"/>
      <c r="L297" s="196" t="e">
        <f>IF(VLOOKUP($B297,'Data summary'!$L$2:$W$523,L$14,FALSE)=0,NA(),VLOOKUP($B297,'Data summary'!$L$2:$W$523,L$14,FALSE))</f>
        <v>#N/A</v>
      </c>
      <c r="M297" s="197" t="e">
        <f>IF(VLOOKUP($B297,'Data summary'!$L$2:$W$523,M$14,FALSE)=0,NA(),VLOOKUP($B297,'Data summary'!$L$2:$W$523,M$14,FALSE))</f>
        <v>#N/A</v>
      </c>
      <c r="N297" s="197" t="e">
        <f>IF(VLOOKUP($B297,'Data summary'!$L$2:$W$523,N$14,FALSE)=0,NA(),VLOOKUP($B297,'Data summary'!$L$2:$W$523,N$14,FALSE))</f>
        <v>#N/A</v>
      </c>
      <c r="O297" s="197" t="e">
        <f>IF(VLOOKUP($B297,'Data summary'!$L$2:$W$523,O$14,FALSE)=0,NA(),VLOOKUP($B297,'Data summary'!$L$2:$W$523,O$14,FALSE))</f>
        <v>#N/A</v>
      </c>
      <c r="P297" s="197" t="e">
        <f>IF(VLOOKUP($B297,'Data summary'!$L$2:$W$523,P$14,FALSE)=0,NA(),VLOOKUP($B297,'Data summary'!$L$2:$W$523,P$14,FALSE))</f>
        <v>#N/A</v>
      </c>
      <c r="Q297" s="197" t="e">
        <f>IF(VLOOKUP($B297,'Data summary'!$L$2:$W$523,Q$14,FALSE)=0,NA(),VLOOKUP($B297,'Data summary'!$L$2:$W$523,Q$14,FALSE))</f>
        <v>#N/A</v>
      </c>
      <c r="R297" s="197" t="e">
        <f>IF(VLOOKUP($B297,'Data summary'!$L$2:$W$523,R$14,FALSE)=0,NA(),VLOOKUP($B297,'Data summary'!$L$2:$W$523,R$14,FALSE))</f>
        <v>#N/A</v>
      </c>
      <c r="S297" s="197" t="e">
        <f>IF(VLOOKUP($B297,'Data summary'!$L$2:$W$523,S$14,FALSE)=0,NA(),VLOOKUP($B297,'Data summary'!$L$2:$W$523,S$14,FALSE))</f>
        <v>#N/A</v>
      </c>
      <c r="T297" s="197" t="e">
        <f>IF(VLOOKUP($B297,'Data summary'!$L$2:$W$523,T$14,FALSE)=0,NA(),VLOOKUP($B297,'Data summary'!$L$2:$W$523,T$14,FALSE))</f>
        <v>#N/A</v>
      </c>
      <c r="U297" s="197" t="e">
        <f>IF(VLOOKUP($B297,'Data summary'!$L$2:$W$523,U$14,FALSE)=0,NA(),VLOOKUP($B297,'Data summary'!$L$2:$W$523,U$14,FALSE))</f>
        <v>#N/A</v>
      </c>
      <c r="V297" s="198" t="e">
        <f>IF(VLOOKUP($B297,'Data summary'!$L$2:$W$523,V$14,FALSE)=0,NA(),VLOOKUP($B297,'Data summary'!$L$2:$W$523,V$14,FALSE))</f>
        <v>#N/A</v>
      </c>
      <c r="W297" s="207" t="s">
        <v>159</v>
      </c>
    </row>
    <row r="298" spans="10:23" x14ac:dyDescent="0.25">
      <c r="J298"/>
      <c r="L298" s="196" t="e">
        <f>IF(VLOOKUP($B298,'Data summary'!$L$2:$W$523,L$14,FALSE)=0,NA(),VLOOKUP($B298,'Data summary'!$L$2:$W$523,L$14,FALSE))</f>
        <v>#N/A</v>
      </c>
      <c r="M298" s="197" t="e">
        <f>IF(VLOOKUP($B298,'Data summary'!$L$2:$W$523,M$14,FALSE)=0,NA(),VLOOKUP($B298,'Data summary'!$L$2:$W$523,M$14,FALSE))</f>
        <v>#N/A</v>
      </c>
      <c r="N298" s="197" t="e">
        <f>IF(VLOOKUP($B298,'Data summary'!$L$2:$W$523,N$14,FALSE)=0,NA(),VLOOKUP($B298,'Data summary'!$L$2:$W$523,N$14,FALSE))</f>
        <v>#N/A</v>
      </c>
      <c r="O298" s="197" t="e">
        <f>IF(VLOOKUP($B298,'Data summary'!$L$2:$W$523,O$14,FALSE)=0,NA(),VLOOKUP($B298,'Data summary'!$L$2:$W$523,O$14,FALSE))</f>
        <v>#N/A</v>
      </c>
      <c r="P298" s="197" t="e">
        <f>IF(VLOOKUP($B298,'Data summary'!$L$2:$W$523,P$14,FALSE)=0,NA(),VLOOKUP($B298,'Data summary'!$L$2:$W$523,P$14,FALSE))</f>
        <v>#N/A</v>
      </c>
      <c r="Q298" s="197" t="e">
        <f>IF(VLOOKUP($B298,'Data summary'!$L$2:$W$523,Q$14,FALSE)=0,NA(),VLOOKUP($B298,'Data summary'!$L$2:$W$523,Q$14,FALSE))</f>
        <v>#N/A</v>
      </c>
      <c r="R298" s="197" t="e">
        <f>IF(VLOOKUP($B298,'Data summary'!$L$2:$W$523,R$14,FALSE)=0,NA(),VLOOKUP($B298,'Data summary'!$L$2:$W$523,R$14,FALSE))</f>
        <v>#N/A</v>
      </c>
      <c r="S298" s="197" t="e">
        <f>IF(VLOOKUP($B298,'Data summary'!$L$2:$W$523,S$14,FALSE)=0,NA(),VLOOKUP($B298,'Data summary'!$L$2:$W$523,S$14,FALSE))</f>
        <v>#N/A</v>
      </c>
      <c r="T298" s="197" t="e">
        <f>IF(VLOOKUP($B298,'Data summary'!$L$2:$W$523,T$14,FALSE)=0,NA(),VLOOKUP($B298,'Data summary'!$L$2:$W$523,T$14,FALSE))</f>
        <v>#N/A</v>
      </c>
      <c r="U298" s="197" t="e">
        <f>IF(VLOOKUP($B298,'Data summary'!$L$2:$W$523,U$14,FALSE)=0,NA(),VLOOKUP($B298,'Data summary'!$L$2:$W$523,U$14,FALSE))</f>
        <v>#N/A</v>
      </c>
      <c r="V298" s="198" t="e">
        <f>IF(VLOOKUP($B298,'Data summary'!$L$2:$W$523,V$14,FALSE)=0,NA(),VLOOKUP($B298,'Data summary'!$L$2:$W$523,V$14,FALSE))</f>
        <v>#N/A</v>
      </c>
      <c r="W298" s="207" t="s">
        <v>159</v>
      </c>
    </row>
    <row r="299" spans="10:23" x14ac:dyDescent="0.25">
      <c r="J299"/>
      <c r="L299" s="196" t="e">
        <f>IF(VLOOKUP($B299,'Data summary'!$L$2:$W$523,L$14,FALSE)=0,NA(),VLOOKUP($B299,'Data summary'!$L$2:$W$523,L$14,FALSE))</f>
        <v>#N/A</v>
      </c>
      <c r="M299" s="197" t="e">
        <f>IF(VLOOKUP($B299,'Data summary'!$L$2:$W$523,M$14,FALSE)=0,NA(),VLOOKUP($B299,'Data summary'!$L$2:$W$523,M$14,FALSE))</f>
        <v>#N/A</v>
      </c>
      <c r="N299" s="197" t="e">
        <f>IF(VLOOKUP($B299,'Data summary'!$L$2:$W$523,N$14,FALSE)=0,NA(),VLOOKUP($B299,'Data summary'!$L$2:$W$523,N$14,FALSE))</f>
        <v>#N/A</v>
      </c>
      <c r="O299" s="197" t="e">
        <f>IF(VLOOKUP($B299,'Data summary'!$L$2:$W$523,O$14,FALSE)=0,NA(),VLOOKUP($B299,'Data summary'!$L$2:$W$523,O$14,FALSE))</f>
        <v>#N/A</v>
      </c>
      <c r="P299" s="197" t="e">
        <f>IF(VLOOKUP($B299,'Data summary'!$L$2:$W$523,P$14,FALSE)=0,NA(),VLOOKUP($B299,'Data summary'!$L$2:$W$523,P$14,FALSE))</f>
        <v>#N/A</v>
      </c>
      <c r="Q299" s="197" t="e">
        <f>IF(VLOOKUP($B299,'Data summary'!$L$2:$W$523,Q$14,FALSE)=0,NA(),VLOOKUP($B299,'Data summary'!$L$2:$W$523,Q$14,FALSE))</f>
        <v>#N/A</v>
      </c>
      <c r="R299" s="197" t="e">
        <f>IF(VLOOKUP($B299,'Data summary'!$L$2:$W$523,R$14,FALSE)=0,NA(),VLOOKUP($B299,'Data summary'!$L$2:$W$523,R$14,FALSE))</f>
        <v>#N/A</v>
      </c>
      <c r="S299" s="197" t="e">
        <f>IF(VLOOKUP($B299,'Data summary'!$L$2:$W$523,S$14,FALSE)=0,NA(),VLOOKUP($B299,'Data summary'!$L$2:$W$523,S$14,FALSE))</f>
        <v>#N/A</v>
      </c>
      <c r="T299" s="197" t="e">
        <f>IF(VLOOKUP($B299,'Data summary'!$L$2:$W$523,T$14,FALSE)=0,NA(),VLOOKUP($B299,'Data summary'!$L$2:$W$523,T$14,FALSE))</f>
        <v>#N/A</v>
      </c>
      <c r="U299" s="197" t="e">
        <f>IF(VLOOKUP($B299,'Data summary'!$L$2:$W$523,U$14,FALSE)=0,NA(),VLOOKUP($B299,'Data summary'!$L$2:$W$523,U$14,FALSE))</f>
        <v>#N/A</v>
      </c>
      <c r="V299" s="198" t="e">
        <f>IF(VLOOKUP($B299,'Data summary'!$L$2:$W$523,V$14,FALSE)=0,NA(),VLOOKUP($B299,'Data summary'!$L$2:$W$523,V$14,FALSE))</f>
        <v>#N/A</v>
      </c>
      <c r="W299" s="207" t="s">
        <v>159</v>
      </c>
    </row>
    <row r="300" spans="10:23" x14ac:dyDescent="0.25">
      <c r="J300"/>
      <c r="L300" s="196" t="e">
        <f>IF(VLOOKUP($B300,'Data summary'!$L$2:$W$523,L$14,FALSE)=0,NA(),VLOOKUP($B300,'Data summary'!$L$2:$W$523,L$14,FALSE))</f>
        <v>#N/A</v>
      </c>
      <c r="M300" s="197" t="e">
        <f>IF(VLOOKUP($B300,'Data summary'!$L$2:$W$523,M$14,FALSE)=0,NA(),VLOOKUP($B300,'Data summary'!$L$2:$W$523,M$14,FALSE))</f>
        <v>#N/A</v>
      </c>
      <c r="N300" s="197" t="e">
        <f>IF(VLOOKUP($B300,'Data summary'!$L$2:$W$523,N$14,FALSE)=0,NA(),VLOOKUP($B300,'Data summary'!$L$2:$W$523,N$14,FALSE))</f>
        <v>#N/A</v>
      </c>
      <c r="O300" s="197" t="e">
        <f>IF(VLOOKUP($B300,'Data summary'!$L$2:$W$523,O$14,FALSE)=0,NA(),VLOOKUP($B300,'Data summary'!$L$2:$W$523,O$14,FALSE))</f>
        <v>#N/A</v>
      </c>
      <c r="P300" s="197" t="e">
        <f>IF(VLOOKUP($B300,'Data summary'!$L$2:$W$523,P$14,FALSE)=0,NA(),VLOOKUP($B300,'Data summary'!$L$2:$W$523,P$14,FALSE))</f>
        <v>#N/A</v>
      </c>
      <c r="Q300" s="197" t="e">
        <f>IF(VLOOKUP($B300,'Data summary'!$L$2:$W$523,Q$14,FALSE)=0,NA(),VLOOKUP($B300,'Data summary'!$L$2:$W$523,Q$14,FALSE))</f>
        <v>#N/A</v>
      </c>
      <c r="R300" s="197" t="e">
        <f>IF(VLOOKUP($B300,'Data summary'!$L$2:$W$523,R$14,FALSE)=0,NA(),VLOOKUP($B300,'Data summary'!$L$2:$W$523,R$14,FALSE))</f>
        <v>#N/A</v>
      </c>
      <c r="S300" s="197" t="e">
        <f>IF(VLOOKUP($B300,'Data summary'!$L$2:$W$523,S$14,FALSE)=0,NA(),VLOOKUP($B300,'Data summary'!$L$2:$W$523,S$14,FALSE))</f>
        <v>#N/A</v>
      </c>
      <c r="T300" s="197" t="e">
        <f>IF(VLOOKUP($B300,'Data summary'!$L$2:$W$523,T$14,FALSE)=0,NA(),VLOOKUP($B300,'Data summary'!$L$2:$W$523,T$14,FALSE))</f>
        <v>#N/A</v>
      </c>
      <c r="U300" s="197" t="e">
        <f>IF(VLOOKUP($B300,'Data summary'!$L$2:$W$523,U$14,FALSE)=0,NA(),VLOOKUP($B300,'Data summary'!$L$2:$W$523,U$14,FALSE))</f>
        <v>#N/A</v>
      </c>
      <c r="V300" s="198" t="e">
        <f>IF(VLOOKUP($B300,'Data summary'!$L$2:$W$523,V$14,FALSE)=0,NA(),VLOOKUP($B300,'Data summary'!$L$2:$W$523,V$14,FALSE))</f>
        <v>#N/A</v>
      </c>
      <c r="W300" s="207" t="s">
        <v>159</v>
      </c>
    </row>
    <row r="301" spans="10:23" x14ac:dyDescent="0.25">
      <c r="J301"/>
      <c r="L301" s="196" t="e">
        <f>IF(VLOOKUP($B301,'Data summary'!$L$2:$W$523,L$14,FALSE)=0,NA(),VLOOKUP($B301,'Data summary'!$L$2:$W$523,L$14,FALSE))</f>
        <v>#N/A</v>
      </c>
      <c r="M301" s="197" t="e">
        <f>IF(VLOOKUP($B301,'Data summary'!$L$2:$W$523,M$14,FALSE)=0,NA(),VLOOKUP($B301,'Data summary'!$L$2:$W$523,M$14,FALSE))</f>
        <v>#N/A</v>
      </c>
      <c r="N301" s="197" t="e">
        <f>IF(VLOOKUP($B301,'Data summary'!$L$2:$W$523,N$14,FALSE)=0,NA(),VLOOKUP($B301,'Data summary'!$L$2:$W$523,N$14,FALSE))</f>
        <v>#N/A</v>
      </c>
      <c r="O301" s="197" t="e">
        <f>IF(VLOOKUP($B301,'Data summary'!$L$2:$W$523,O$14,FALSE)=0,NA(),VLOOKUP($B301,'Data summary'!$L$2:$W$523,O$14,FALSE))</f>
        <v>#N/A</v>
      </c>
      <c r="P301" s="197" t="e">
        <f>IF(VLOOKUP($B301,'Data summary'!$L$2:$W$523,P$14,FALSE)=0,NA(),VLOOKUP($B301,'Data summary'!$L$2:$W$523,P$14,FALSE))</f>
        <v>#N/A</v>
      </c>
      <c r="Q301" s="197" t="e">
        <f>IF(VLOOKUP($B301,'Data summary'!$L$2:$W$523,Q$14,FALSE)=0,NA(),VLOOKUP($B301,'Data summary'!$L$2:$W$523,Q$14,FALSE))</f>
        <v>#N/A</v>
      </c>
      <c r="R301" s="197" t="e">
        <f>IF(VLOOKUP($B301,'Data summary'!$L$2:$W$523,R$14,FALSE)=0,NA(),VLOOKUP($B301,'Data summary'!$L$2:$W$523,R$14,FALSE))</f>
        <v>#N/A</v>
      </c>
      <c r="S301" s="197" t="e">
        <f>IF(VLOOKUP($B301,'Data summary'!$L$2:$W$523,S$14,FALSE)=0,NA(),VLOOKUP($B301,'Data summary'!$L$2:$W$523,S$14,FALSE))</f>
        <v>#N/A</v>
      </c>
      <c r="T301" s="197" t="e">
        <f>IF(VLOOKUP($B301,'Data summary'!$L$2:$W$523,T$14,FALSE)=0,NA(),VLOOKUP($B301,'Data summary'!$L$2:$W$523,T$14,FALSE))</f>
        <v>#N/A</v>
      </c>
      <c r="U301" s="197" t="e">
        <f>IF(VLOOKUP($B301,'Data summary'!$L$2:$W$523,U$14,FALSE)=0,NA(),VLOOKUP($B301,'Data summary'!$L$2:$W$523,U$14,FALSE))</f>
        <v>#N/A</v>
      </c>
      <c r="V301" s="198" t="e">
        <f>IF(VLOOKUP($B301,'Data summary'!$L$2:$W$523,V$14,FALSE)=0,NA(),VLOOKUP($B301,'Data summary'!$L$2:$W$523,V$14,FALSE))</f>
        <v>#N/A</v>
      </c>
      <c r="W301" s="207" t="s">
        <v>159</v>
      </c>
    </row>
    <row r="302" spans="10:23" x14ac:dyDescent="0.25">
      <c r="J302"/>
      <c r="L302" s="196" t="e">
        <f>IF(VLOOKUP($B302,'Data summary'!$L$2:$W$523,L$14,FALSE)=0,NA(),VLOOKUP($B302,'Data summary'!$L$2:$W$523,L$14,FALSE))</f>
        <v>#N/A</v>
      </c>
      <c r="M302" s="197" t="e">
        <f>IF(VLOOKUP($B302,'Data summary'!$L$2:$W$523,M$14,FALSE)=0,NA(),VLOOKUP($B302,'Data summary'!$L$2:$W$523,M$14,FALSE))</f>
        <v>#N/A</v>
      </c>
      <c r="N302" s="197" t="e">
        <f>IF(VLOOKUP($B302,'Data summary'!$L$2:$W$523,N$14,FALSE)=0,NA(),VLOOKUP($B302,'Data summary'!$L$2:$W$523,N$14,FALSE))</f>
        <v>#N/A</v>
      </c>
      <c r="O302" s="197" t="e">
        <f>IF(VLOOKUP($B302,'Data summary'!$L$2:$W$523,O$14,FALSE)=0,NA(),VLOOKUP($B302,'Data summary'!$L$2:$W$523,O$14,FALSE))</f>
        <v>#N/A</v>
      </c>
      <c r="P302" s="197" t="e">
        <f>IF(VLOOKUP($B302,'Data summary'!$L$2:$W$523,P$14,FALSE)=0,NA(),VLOOKUP($B302,'Data summary'!$L$2:$W$523,P$14,FALSE))</f>
        <v>#N/A</v>
      </c>
      <c r="Q302" s="197" t="e">
        <f>IF(VLOOKUP($B302,'Data summary'!$L$2:$W$523,Q$14,FALSE)=0,NA(),VLOOKUP($B302,'Data summary'!$L$2:$W$523,Q$14,FALSE))</f>
        <v>#N/A</v>
      </c>
      <c r="R302" s="197" t="e">
        <f>IF(VLOOKUP($B302,'Data summary'!$L$2:$W$523,R$14,FALSE)=0,NA(),VLOOKUP($B302,'Data summary'!$L$2:$W$523,R$14,FALSE))</f>
        <v>#N/A</v>
      </c>
      <c r="S302" s="197" t="e">
        <f>IF(VLOOKUP($B302,'Data summary'!$L$2:$W$523,S$14,FALSE)=0,NA(),VLOOKUP($B302,'Data summary'!$L$2:$W$523,S$14,FALSE))</f>
        <v>#N/A</v>
      </c>
      <c r="T302" s="197" t="e">
        <f>IF(VLOOKUP($B302,'Data summary'!$L$2:$W$523,T$14,FALSE)=0,NA(),VLOOKUP($B302,'Data summary'!$L$2:$W$523,T$14,FALSE))</f>
        <v>#N/A</v>
      </c>
      <c r="U302" s="197" t="e">
        <f>IF(VLOOKUP($B302,'Data summary'!$L$2:$W$523,U$14,FALSE)=0,NA(),VLOOKUP($B302,'Data summary'!$L$2:$W$523,U$14,FALSE))</f>
        <v>#N/A</v>
      </c>
      <c r="V302" s="198" t="e">
        <f>IF(VLOOKUP($B302,'Data summary'!$L$2:$W$523,V$14,FALSE)=0,NA(),VLOOKUP($B302,'Data summary'!$L$2:$W$523,V$14,FALSE))</f>
        <v>#N/A</v>
      </c>
      <c r="W302" s="207" t="s">
        <v>159</v>
      </c>
    </row>
    <row r="303" spans="10:23" x14ac:dyDescent="0.25">
      <c r="J303"/>
      <c r="L303" s="196" t="e">
        <f>IF(VLOOKUP($B303,'Data summary'!$L$2:$W$523,L$14,FALSE)=0,NA(),VLOOKUP($B303,'Data summary'!$L$2:$W$523,L$14,FALSE))</f>
        <v>#N/A</v>
      </c>
      <c r="M303" s="197" t="e">
        <f>IF(VLOOKUP($B303,'Data summary'!$L$2:$W$523,M$14,FALSE)=0,NA(),VLOOKUP($B303,'Data summary'!$L$2:$W$523,M$14,FALSE))</f>
        <v>#N/A</v>
      </c>
      <c r="N303" s="197" t="e">
        <f>IF(VLOOKUP($B303,'Data summary'!$L$2:$W$523,N$14,FALSE)=0,NA(),VLOOKUP($B303,'Data summary'!$L$2:$W$523,N$14,FALSE))</f>
        <v>#N/A</v>
      </c>
      <c r="O303" s="197" t="e">
        <f>IF(VLOOKUP($B303,'Data summary'!$L$2:$W$523,O$14,FALSE)=0,NA(),VLOOKUP($B303,'Data summary'!$L$2:$W$523,O$14,FALSE))</f>
        <v>#N/A</v>
      </c>
      <c r="P303" s="197" t="e">
        <f>IF(VLOOKUP($B303,'Data summary'!$L$2:$W$523,P$14,FALSE)=0,NA(),VLOOKUP($B303,'Data summary'!$L$2:$W$523,P$14,FALSE))</f>
        <v>#N/A</v>
      </c>
      <c r="Q303" s="197" t="e">
        <f>IF(VLOOKUP($B303,'Data summary'!$L$2:$W$523,Q$14,FALSE)=0,NA(),VLOOKUP($B303,'Data summary'!$L$2:$W$523,Q$14,FALSE))</f>
        <v>#N/A</v>
      </c>
      <c r="R303" s="197" t="e">
        <f>IF(VLOOKUP($B303,'Data summary'!$L$2:$W$523,R$14,FALSE)=0,NA(),VLOOKUP($B303,'Data summary'!$L$2:$W$523,R$14,FALSE))</f>
        <v>#N/A</v>
      </c>
      <c r="S303" s="197" t="e">
        <f>IF(VLOOKUP($B303,'Data summary'!$L$2:$W$523,S$14,FALSE)=0,NA(),VLOOKUP($B303,'Data summary'!$L$2:$W$523,S$14,FALSE))</f>
        <v>#N/A</v>
      </c>
      <c r="T303" s="197" t="e">
        <f>IF(VLOOKUP($B303,'Data summary'!$L$2:$W$523,T$14,FALSE)=0,NA(),VLOOKUP($B303,'Data summary'!$L$2:$W$523,T$14,FALSE))</f>
        <v>#N/A</v>
      </c>
      <c r="U303" s="197" t="e">
        <f>IF(VLOOKUP($B303,'Data summary'!$L$2:$W$523,U$14,FALSE)=0,NA(),VLOOKUP($B303,'Data summary'!$L$2:$W$523,U$14,FALSE))</f>
        <v>#N/A</v>
      </c>
      <c r="V303" s="198" t="e">
        <f>IF(VLOOKUP($B303,'Data summary'!$L$2:$W$523,V$14,FALSE)=0,NA(),VLOOKUP($B303,'Data summary'!$L$2:$W$523,V$14,FALSE))</f>
        <v>#N/A</v>
      </c>
      <c r="W303" s="207" t="s">
        <v>159</v>
      </c>
    </row>
    <row r="304" spans="10:23" x14ac:dyDescent="0.25">
      <c r="J304"/>
      <c r="L304" s="196" t="e">
        <f>IF(VLOOKUP($B304,'Data summary'!$L$2:$W$523,L$14,FALSE)=0,NA(),VLOOKUP($B304,'Data summary'!$L$2:$W$523,L$14,FALSE))</f>
        <v>#N/A</v>
      </c>
      <c r="M304" s="197" t="e">
        <f>IF(VLOOKUP($B304,'Data summary'!$L$2:$W$523,M$14,FALSE)=0,NA(),VLOOKUP($B304,'Data summary'!$L$2:$W$523,M$14,FALSE))</f>
        <v>#N/A</v>
      </c>
      <c r="N304" s="197" t="e">
        <f>IF(VLOOKUP($B304,'Data summary'!$L$2:$W$523,N$14,FALSE)=0,NA(),VLOOKUP($B304,'Data summary'!$L$2:$W$523,N$14,FALSE))</f>
        <v>#N/A</v>
      </c>
      <c r="O304" s="197" t="e">
        <f>IF(VLOOKUP($B304,'Data summary'!$L$2:$W$523,O$14,FALSE)=0,NA(),VLOOKUP($B304,'Data summary'!$L$2:$W$523,O$14,FALSE))</f>
        <v>#N/A</v>
      </c>
      <c r="P304" s="197" t="e">
        <f>IF(VLOOKUP($B304,'Data summary'!$L$2:$W$523,P$14,FALSE)=0,NA(),VLOOKUP($B304,'Data summary'!$L$2:$W$523,P$14,FALSE))</f>
        <v>#N/A</v>
      </c>
      <c r="Q304" s="197" t="e">
        <f>IF(VLOOKUP($B304,'Data summary'!$L$2:$W$523,Q$14,FALSE)=0,NA(),VLOOKUP($B304,'Data summary'!$L$2:$W$523,Q$14,FALSE))</f>
        <v>#N/A</v>
      </c>
      <c r="R304" s="197" t="e">
        <f>IF(VLOOKUP($B304,'Data summary'!$L$2:$W$523,R$14,FALSE)=0,NA(),VLOOKUP($B304,'Data summary'!$L$2:$W$523,R$14,FALSE))</f>
        <v>#N/A</v>
      </c>
      <c r="S304" s="197" t="e">
        <f>IF(VLOOKUP($B304,'Data summary'!$L$2:$W$523,S$14,FALSE)=0,NA(),VLOOKUP($B304,'Data summary'!$L$2:$W$523,S$14,FALSE))</f>
        <v>#N/A</v>
      </c>
      <c r="T304" s="197" t="e">
        <f>IF(VLOOKUP($B304,'Data summary'!$L$2:$W$523,T$14,FALSE)=0,NA(),VLOOKUP($B304,'Data summary'!$L$2:$W$523,T$14,FALSE))</f>
        <v>#N/A</v>
      </c>
      <c r="U304" s="197" t="e">
        <f>IF(VLOOKUP($B304,'Data summary'!$L$2:$W$523,U$14,FALSE)=0,NA(),VLOOKUP($B304,'Data summary'!$L$2:$W$523,U$14,FALSE))</f>
        <v>#N/A</v>
      </c>
      <c r="V304" s="198" t="e">
        <f>IF(VLOOKUP($B304,'Data summary'!$L$2:$W$523,V$14,FALSE)=0,NA(),VLOOKUP($B304,'Data summary'!$L$2:$W$523,V$14,FALSE))</f>
        <v>#N/A</v>
      </c>
      <c r="W304" s="207" t="s">
        <v>159</v>
      </c>
    </row>
    <row r="305" spans="10:23" x14ac:dyDescent="0.25">
      <c r="J305"/>
      <c r="L305" s="196" t="e">
        <f>IF(VLOOKUP($B305,'Data summary'!$L$2:$W$523,L$14,FALSE)=0,NA(),VLOOKUP($B305,'Data summary'!$L$2:$W$523,L$14,FALSE))</f>
        <v>#N/A</v>
      </c>
      <c r="M305" s="197" t="e">
        <f>IF(VLOOKUP($B305,'Data summary'!$L$2:$W$523,M$14,FALSE)=0,NA(),VLOOKUP($B305,'Data summary'!$L$2:$W$523,M$14,FALSE))</f>
        <v>#N/A</v>
      </c>
      <c r="N305" s="197" t="e">
        <f>IF(VLOOKUP($B305,'Data summary'!$L$2:$W$523,N$14,FALSE)=0,NA(),VLOOKUP($B305,'Data summary'!$L$2:$W$523,N$14,FALSE))</f>
        <v>#N/A</v>
      </c>
      <c r="O305" s="197" t="e">
        <f>IF(VLOOKUP($B305,'Data summary'!$L$2:$W$523,O$14,FALSE)=0,NA(),VLOOKUP($B305,'Data summary'!$L$2:$W$523,O$14,FALSE))</f>
        <v>#N/A</v>
      </c>
      <c r="P305" s="197" t="e">
        <f>IF(VLOOKUP($B305,'Data summary'!$L$2:$W$523,P$14,FALSE)=0,NA(),VLOOKUP($B305,'Data summary'!$L$2:$W$523,P$14,FALSE))</f>
        <v>#N/A</v>
      </c>
      <c r="Q305" s="197" t="e">
        <f>IF(VLOOKUP($B305,'Data summary'!$L$2:$W$523,Q$14,FALSE)=0,NA(),VLOOKUP($B305,'Data summary'!$L$2:$W$523,Q$14,FALSE))</f>
        <v>#N/A</v>
      </c>
      <c r="R305" s="197" t="e">
        <f>IF(VLOOKUP($B305,'Data summary'!$L$2:$W$523,R$14,FALSE)=0,NA(),VLOOKUP($B305,'Data summary'!$L$2:$W$523,R$14,FALSE))</f>
        <v>#N/A</v>
      </c>
      <c r="S305" s="197" t="e">
        <f>IF(VLOOKUP($B305,'Data summary'!$L$2:$W$523,S$14,FALSE)=0,NA(),VLOOKUP($B305,'Data summary'!$L$2:$W$523,S$14,FALSE))</f>
        <v>#N/A</v>
      </c>
      <c r="T305" s="197" t="e">
        <f>IF(VLOOKUP($B305,'Data summary'!$L$2:$W$523,T$14,FALSE)=0,NA(),VLOOKUP($B305,'Data summary'!$L$2:$W$523,T$14,FALSE))</f>
        <v>#N/A</v>
      </c>
      <c r="U305" s="197" t="e">
        <f>IF(VLOOKUP($B305,'Data summary'!$L$2:$W$523,U$14,FALSE)=0,NA(),VLOOKUP($B305,'Data summary'!$L$2:$W$523,U$14,FALSE))</f>
        <v>#N/A</v>
      </c>
      <c r="V305" s="198" t="e">
        <f>IF(VLOOKUP($B305,'Data summary'!$L$2:$W$523,V$14,FALSE)=0,NA(),VLOOKUP($B305,'Data summary'!$L$2:$W$523,V$14,FALSE))</f>
        <v>#N/A</v>
      </c>
      <c r="W305" s="207" t="s">
        <v>159</v>
      </c>
    </row>
    <row r="306" spans="10:23" x14ac:dyDescent="0.25">
      <c r="J306"/>
      <c r="L306" s="196" t="e">
        <f>IF(VLOOKUP($B306,'Data summary'!$L$2:$W$523,L$14,FALSE)=0,NA(),VLOOKUP($B306,'Data summary'!$L$2:$W$523,L$14,FALSE))</f>
        <v>#N/A</v>
      </c>
      <c r="M306" s="197" t="e">
        <f>IF(VLOOKUP($B306,'Data summary'!$L$2:$W$523,M$14,FALSE)=0,NA(),VLOOKUP($B306,'Data summary'!$L$2:$W$523,M$14,FALSE))</f>
        <v>#N/A</v>
      </c>
      <c r="N306" s="197" t="e">
        <f>IF(VLOOKUP($B306,'Data summary'!$L$2:$W$523,N$14,FALSE)=0,NA(),VLOOKUP($B306,'Data summary'!$L$2:$W$523,N$14,FALSE))</f>
        <v>#N/A</v>
      </c>
      <c r="O306" s="197" t="e">
        <f>IF(VLOOKUP($B306,'Data summary'!$L$2:$W$523,O$14,FALSE)=0,NA(),VLOOKUP($B306,'Data summary'!$L$2:$W$523,O$14,FALSE))</f>
        <v>#N/A</v>
      </c>
      <c r="P306" s="197" t="e">
        <f>IF(VLOOKUP($B306,'Data summary'!$L$2:$W$523,P$14,FALSE)=0,NA(),VLOOKUP($B306,'Data summary'!$L$2:$W$523,P$14,FALSE))</f>
        <v>#N/A</v>
      </c>
      <c r="Q306" s="197" t="e">
        <f>IF(VLOOKUP($B306,'Data summary'!$L$2:$W$523,Q$14,FALSE)=0,NA(),VLOOKUP($B306,'Data summary'!$L$2:$W$523,Q$14,FALSE))</f>
        <v>#N/A</v>
      </c>
      <c r="R306" s="197" t="e">
        <f>IF(VLOOKUP($B306,'Data summary'!$L$2:$W$523,R$14,FALSE)=0,NA(),VLOOKUP($B306,'Data summary'!$L$2:$W$523,R$14,FALSE))</f>
        <v>#N/A</v>
      </c>
      <c r="S306" s="197" t="e">
        <f>IF(VLOOKUP($B306,'Data summary'!$L$2:$W$523,S$14,FALSE)=0,NA(),VLOOKUP($B306,'Data summary'!$L$2:$W$523,S$14,FALSE))</f>
        <v>#N/A</v>
      </c>
      <c r="T306" s="197" t="e">
        <f>IF(VLOOKUP($B306,'Data summary'!$L$2:$W$523,T$14,FALSE)=0,NA(),VLOOKUP($B306,'Data summary'!$L$2:$W$523,T$14,FALSE))</f>
        <v>#N/A</v>
      </c>
      <c r="U306" s="197" t="e">
        <f>IF(VLOOKUP($B306,'Data summary'!$L$2:$W$523,U$14,FALSE)=0,NA(),VLOOKUP($B306,'Data summary'!$L$2:$W$523,U$14,FALSE))</f>
        <v>#N/A</v>
      </c>
      <c r="V306" s="198" t="e">
        <f>IF(VLOOKUP($B306,'Data summary'!$L$2:$W$523,V$14,FALSE)=0,NA(),VLOOKUP($B306,'Data summary'!$L$2:$W$523,V$14,FALSE))</f>
        <v>#N/A</v>
      </c>
      <c r="W306" s="207" t="s">
        <v>159</v>
      </c>
    </row>
    <row r="307" spans="10:23" x14ac:dyDescent="0.25">
      <c r="J307"/>
      <c r="L307" s="196" t="e">
        <f>IF(VLOOKUP($B307,'Data summary'!$L$2:$W$523,L$14,FALSE)=0,NA(),VLOOKUP($B307,'Data summary'!$L$2:$W$523,L$14,FALSE))</f>
        <v>#N/A</v>
      </c>
      <c r="M307" s="197" t="e">
        <f>IF(VLOOKUP($B307,'Data summary'!$L$2:$W$523,M$14,FALSE)=0,NA(),VLOOKUP($B307,'Data summary'!$L$2:$W$523,M$14,FALSE))</f>
        <v>#N/A</v>
      </c>
      <c r="N307" s="197" t="e">
        <f>IF(VLOOKUP($B307,'Data summary'!$L$2:$W$523,N$14,FALSE)=0,NA(),VLOOKUP($B307,'Data summary'!$L$2:$W$523,N$14,FALSE))</f>
        <v>#N/A</v>
      </c>
      <c r="O307" s="197" t="e">
        <f>IF(VLOOKUP($B307,'Data summary'!$L$2:$W$523,O$14,FALSE)=0,NA(),VLOOKUP($B307,'Data summary'!$L$2:$W$523,O$14,FALSE))</f>
        <v>#N/A</v>
      </c>
      <c r="P307" s="197" t="e">
        <f>IF(VLOOKUP($B307,'Data summary'!$L$2:$W$523,P$14,FALSE)=0,NA(),VLOOKUP($B307,'Data summary'!$L$2:$W$523,P$14,FALSE))</f>
        <v>#N/A</v>
      </c>
      <c r="Q307" s="197" t="e">
        <f>IF(VLOOKUP($B307,'Data summary'!$L$2:$W$523,Q$14,FALSE)=0,NA(),VLOOKUP($B307,'Data summary'!$L$2:$W$523,Q$14,FALSE))</f>
        <v>#N/A</v>
      </c>
      <c r="R307" s="197" t="e">
        <f>IF(VLOOKUP($B307,'Data summary'!$L$2:$W$523,R$14,FALSE)=0,NA(),VLOOKUP($B307,'Data summary'!$L$2:$W$523,R$14,FALSE))</f>
        <v>#N/A</v>
      </c>
      <c r="S307" s="197" t="e">
        <f>IF(VLOOKUP($B307,'Data summary'!$L$2:$W$523,S$14,FALSE)=0,NA(),VLOOKUP($B307,'Data summary'!$L$2:$W$523,S$14,FALSE))</f>
        <v>#N/A</v>
      </c>
      <c r="T307" s="197" t="e">
        <f>IF(VLOOKUP($B307,'Data summary'!$L$2:$W$523,T$14,FALSE)=0,NA(),VLOOKUP($B307,'Data summary'!$L$2:$W$523,T$14,FALSE))</f>
        <v>#N/A</v>
      </c>
      <c r="U307" s="197" t="e">
        <f>IF(VLOOKUP($B307,'Data summary'!$L$2:$W$523,U$14,FALSE)=0,NA(),VLOOKUP($B307,'Data summary'!$L$2:$W$523,U$14,FALSE))</f>
        <v>#N/A</v>
      </c>
      <c r="V307" s="198" t="e">
        <f>IF(VLOOKUP($B307,'Data summary'!$L$2:$W$523,V$14,FALSE)=0,NA(),VLOOKUP($B307,'Data summary'!$L$2:$W$523,V$14,FALSE))</f>
        <v>#N/A</v>
      </c>
      <c r="W307" s="207" t="s">
        <v>159</v>
      </c>
    </row>
    <row r="308" spans="10:23" x14ac:dyDescent="0.25">
      <c r="J308"/>
      <c r="L308" s="196" t="e">
        <f>IF(VLOOKUP($B308,'Data summary'!$L$2:$W$523,L$14,FALSE)=0,NA(),VLOOKUP($B308,'Data summary'!$L$2:$W$523,L$14,FALSE))</f>
        <v>#N/A</v>
      </c>
      <c r="M308" s="197" t="e">
        <f>IF(VLOOKUP($B308,'Data summary'!$L$2:$W$523,M$14,FALSE)=0,NA(),VLOOKUP($B308,'Data summary'!$L$2:$W$523,M$14,FALSE))</f>
        <v>#N/A</v>
      </c>
      <c r="N308" s="197" t="e">
        <f>IF(VLOOKUP($B308,'Data summary'!$L$2:$W$523,N$14,FALSE)=0,NA(),VLOOKUP($B308,'Data summary'!$L$2:$W$523,N$14,FALSE))</f>
        <v>#N/A</v>
      </c>
      <c r="O308" s="197" t="e">
        <f>IF(VLOOKUP($B308,'Data summary'!$L$2:$W$523,O$14,FALSE)=0,NA(),VLOOKUP($B308,'Data summary'!$L$2:$W$523,O$14,FALSE))</f>
        <v>#N/A</v>
      </c>
      <c r="P308" s="197" t="e">
        <f>IF(VLOOKUP($B308,'Data summary'!$L$2:$W$523,P$14,FALSE)=0,NA(),VLOOKUP($B308,'Data summary'!$L$2:$W$523,P$14,FALSE))</f>
        <v>#N/A</v>
      </c>
      <c r="Q308" s="197" t="e">
        <f>IF(VLOOKUP($B308,'Data summary'!$L$2:$W$523,Q$14,FALSE)=0,NA(),VLOOKUP($B308,'Data summary'!$L$2:$W$523,Q$14,FALSE))</f>
        <v>#N/A</v>
      </c>
      <c r="R308" s="197" t="e">
        <f>IF(VLOOKUP($B308,'Data summary'!$L$2:$W$523,R$14,FALSE)=0,NA(),VLOOKUP($B308,'Data summary'!$L$2:$W$523,R$14,FALSE))</f>
        <v>#N/A</v>
      </c>
      <c r="S308" s="197" t="e">
        <f>IF(VLOOKUP($B308,'Data summary'!$L$2:$W$523,S$14,FALSE)=0,NA(),VLOOKUP($B308,'Data summary'!$L$2:$W$523,S$14,FALSE))</f>
        <v>#N/A</v>
      </c>
      <c r="T308" s="197" t="e">
        <f>IF(VLOOKUP($B308,'Data summary'!$L$2:$W$523,T$14,FALSE)=0,NA(),VLOOKUP($B308,'Data summary'!$L$2:$W$523,T$14,FALSE))</f>
        <v>#N/A</v>
      </c>
      <c r="U308" s="197" t="e">
        <f>IF(VLOOKUP($B308,'Data summary'!$L$2:$W$523,U$14,FALSE)=0,NA(),VLOOKUP($B308,'Data summary'!$L$2:$W$523,U$14,FALSE))</f>
        <v>#N/A</v>
      </c>
      <c r="V308" s="198" t="e">
        <f>IF(VLOOKUP($B308,'Data summary'!$L$2:$W$523,V$14,FALSE)=0,NA(),VLOOKUP($B308,'Data summary'!$L$2:$W$523,V$14,FALSE))</f>
        <v>#N/A</v>
      </c>
      <c r="W308" s="207" t="s">
        <v>159</v>
      </c>
    </row>
    <row r="309" spans="10:23" x14ac:dyDescent="0.25">
      <c r="J309"/>
      <c r="L309" s="196" t="e">
        <f>IF(VLOOKUP($B309,'Data summary'!$L$2:$W$523,L$14,FALSE)=0,NA(),VLOOKUP($B309,'Data summary'!$L$2:$W$523,L$14,FALSE))</f>
        <v>#N/A</v>
      </c>
      <c r="M309" s="197" t="e">
        <f>IF(VLOOKUP($B309,'Data summary'!$L$2:$W$523,M$14,FALSE)=0,NA(),VLOOKUP($B309,'Data summary'!$L$2:$W$523,M$14,FALSE))</f>
        <v>#N/A</v>
      </c>
      <c r="N309" s="197" t="e">
        <f>IF(VLOOKUP($B309,'Data summary'!$L$2:$W$523,N$14,FALSE)=0,NA(),VLOOKUP($B309,'Data summary'!$L$2:$W$523,N$14,FALSE))</f>
        <v>#N/A</v>
      </c>
      <c r="O309" s="197" t="e">
        <f>IF(VLOOKUP($B309,'Data summary'!$L$2:$W$523,O$14,FALSE)=0,NA(),VLOOKUP($B309,'Data summary'!$L$2:$W$523,O$14,FALSE))</f>
        <v>#N/A</v>
      </c>
      <c r="P309" s="197" t="e">
        <f>IF(VLOOKUP($B309,'Data summary'!$L$2:$W$523,P$14,FALSE)=0,NA(),VLOOKUP($B309,'Data summary'!$L$2:$W$523,P$14,FALSE))</f>
        <v>#N/A</v>
      </c>
      <c r="Q309" s="197" t="e">
        <f>IF(VLOOKUP($B309,'Data summary'!$L$2:$W$523,Q$14,FALSE)=0,NA(),VLOOKUP($B309,'Data summary'!$L$2:$W$523,Q$14,FALSE))</f>
        <v>#N/A</v>
      </c>
      <c r="R309" s="197" t="e">
        <f>IF(VLOOKUP($B309,'Data summary'!$L$2:$W$523,R$14,FALSE)=0,NA(),VLOOKUP($B309,'Data summary'!$L$2:$W$523,R$14,FALSE))</f>
        <v>#N/A</v>
      </c>
      <c r="S309" s="197" t="e">
        <f>IF(VLOOKUP($B309,'Data summary'!$L$2:$W$523,S$14,FALSE)=0,NA(),VLOOKUP($B309,'Data summary'!$L$2:$W$523,S$14,FALSE))</f>
        <v>#N/A</v>
      </c>
      <c r="T309" s="197" t="e">
        <f>IF(VLOOKUP($B309,'Data summary'!$L$2:$W$523,T$14,FALSE)=0,NA(),VLOOKUP($B309,'Data summary'!$L$2:$W$523,T$14,FALSE))</f>
        <v>#N/A</v>
      </c>
      <c r="U309" s="197" t="e">
        <f>IF(VLOOKUP($B309,'Data summary'!$L$2:$W$523,U$14,FALSE)=0,NA(),VLOOKUP($B309,'Data summary'!$L$2:$W$523,U$14,FALSE))</f>
        <v>#N/A</v>
      </c>
      <c r="V309" s="198" t="e">
        <f>IF(VLOOKUP($B309,'Data summary'!$L$2:$W$523,V$14,FALSE)=0,NA(),VLOOKUP($B309,'Data summary'!$L$2:$W$523,V$14,FALSE))</f>
        <v>#N/A</v>
      </c>
      <c r="W309" s="207" t="s">
        <v>159</v>
      </c>
    </row>
    <row r="310" spans="10:23" x14ac:dyDescent="0.25">
      <c r="J310"/>
      <c r="L310" s="196" t="e">
        <f>IF(VLOOKUP($B310,'Data summary'!$L$2:$W$523,L$14,FALSE)=0,NA(),VLOOKUP($B310,'Data summary'!$L$2:$W$523,L$14,FALSE))</f>
        <v>#N/A</v>
      </c>
      <c r="M310" s="197" t="e">
        <f>IF(VLOOKUP($B310,'Data summary'!$L$2:$W$523,M$14,FALSE)=0,NA(),VLOOKUP($B310,'Data summary'!$L$2:$W$523,M$14,FALSE))</f>
        <v>#N/A</v>
      </c>
      <c r="N310" s="197" t="e">
        <f>IF(VLOOKUP($B310,'Data summary'!$L$2:$W$523,N$14,FALSE)=0,NA(),VLOOKUP($B310,'Data summary'!$L$2:$W$523,N$14,FALSE))</f>
        <v>#N/A</v>
      </c>
      <c r="O310" s="197" t="e">
        <f>IF(VLOOKUP($B310,'Data summary'!$L$2:$W$523,O$14,FALSE)=0,NA(),VLOOKUP($B310,'Data summary'!$L$2:$W$523,O$14,FALSE))</f>
        <v>#N/A</v>
      </c>
      <c r="P310" s="197" t="e">
        <f>IF(VLOOKUP($B310,'Data summary'!$L$2:$W$523,P$14,FALSE)=0,NA(),VLOOKUP($B310,'Data summary'!$L$2:$W$523,P$14,FALSE))</f>
        <v>#N/A</v>
      </c>
      <c r="Q310" s="197" t="e">
        <f>IF(VLOOKUP($B310,'Data summary'!$L$2:$W$523,Q$14,FALSE)=0,NA(),VLOOKUP($B310,'Data summary'!$L$2:$W$523,Q$14,FALSE))</f>
        <v>#N/A</v>
      </c>
      <c r="R310" s="197" t="e">
        <f>IF(VLOOKUP($B310,'Data summary'!$L$2:$W$523,R$14,FALSE)=0,NA(),VLOOKUP($B310,'Data summary'!$L$2:$W$523,R$14,FALSE))</f>
        <v>#N/A</v>
      </c>
      <c r="S310" s="197" t="e">
        <f>IF(VLOOKUP($B310,'Data summary'!$L$2:$W$523,S$14,FALSE)=0,NA(),VLOOKUP($B310,'Data summary'!$L$2:$W$523,S$14,FALSE))</f>
        <v>#N/A</v>
      </c>
      <c r="T310" s="197" t="e">
        <f>IF(VLOOKUP($B310,'Data summary'!$L$2:$W$523,T$14,FALSE)=0,NA(),VLOOKUP($B310,'Data summary'!$L$2:$W$523,T$14,FALSE))</f>
        <v>#N/A</v>
      </c>
      <c r="U310" s="197" t="e">
        <f>IF(VLOOKUP($B310,'Data summary'!$L$2:$W$523,U$14,FALSE)=0,NA(),VLOOKUP($B310,'Data summary'!$L$2:$W$523,U$14,FALSE))</f>
        <v>#N/A</v>
      </c>
      <c r="V310" s="198" t="e">
        <f>IF(VLOOKUP($B310,'Data summary'!$L$2:$W$523,V$14,FALSE)=0,NA(),VLOOKUP($B310,'Data summary'!$L$2:$W$523,V$14,FALSE))</f>
        <v>#N/A</v>
      </c>
      <c r="W310" s="207" t="s">
        <v>159</v>
      </c>
    </row>
    <row r="311" spans="10:23" x14ac:dyDescent="0.25">
      <c r="J311"/>
      <c r="L311" s="196" t="e">
        <f>IF(VLOOKUP($B311,'Data summary'!$L$2:$W$523,L$14,FALSE)=0,NA(),VLOOKUP($B311,'Data summary'!$L$2:$W$523,L$14,FALSE))</f>
        <v>#N/A</v>
      </c>
      <c r="M311" s="197" t="e">
        <f>IF(VLOOKUP($B311,'Data summary'!$L$2:$W$523,M$14,FALSE)=0,NA(),VLOOKUP($B311,'Data summary'!$L$2:$W$523,M$14,FALSE))</f>
        <v>#N/A</v>
      </c>
      <c r="N311" s="197" t="e">
        <f>IF(VLOOKUP($B311,'Data summary'!$L$2:$W$523,N$14,FALSE)=0,NA(),VLOOKUP($B311,'Data summary'!$L$2:$W$523,N$14,FALSE))</f>
        <v>#N/A</v>
      </c>
      <c r="O311" s="197" t="e">
        <f>IF(VLOOKUP($B311,'Data summary'!$L$2:$W$523,O$14,FALSE)=0,NA(),VLOOKUP($B311,'Data summary'!$L$2:$W$523,O$14,FALSE))</f>
        <v>#N/A</v>
      </c>
      <c r="P311" s="197" t="e">
        <f>IF(VLOOKUP($B311,'Data summary'!$L$2:$W$523,P$14,FALSE)=0,NA(),VLOOKUP($B311,'Data summary'!$L$2:$W$523,P$14,FALSE))</f>
        <v>#N/A</v>
      </c>
      <c r="Q311" s="197" t="e">
        <f>IF(VLOOKUP($B311,'Data summary'!$L$2:$W$523,Q$14,FALSE)=0,NA(),VLOOKUP($B311,'Data summary'!$L$2:$W$523,Q$14,FALSE))</f>
        <v>#N/A</v>
      </c>
      <c r="R311" s="197" t="e">
        <f>IF(VLOOKUP($B311,'Data summary'!$L$2:$W$523,R$14,FALSE)=0,NA(),VLOOKUP($B311,'Data summary'!$L$2:$W$523,R$14,FALSE))</f>
        <v>#N/A</v>
      </c>
      <c r="S311" s="197" t="e">
        <f>IF(VLOOKUP($B311,'Data summary'!$L$2:$W$523,S$14,FALSE)=0,NA(),VLOOKUP($B311,'Data summary'!$L$2:$W$523,S$14,FALSE))</f>
        <v>#N/A</v>
      </c>
      <c r="T311" s="197" t="e">
        <f>IF(VLOOKUP($B311,'Data summary'!$L$2:$W$523,T$14,FALSE)=0,NA(),VLOOKUP($B311,'Data summary'!$L$2:$W$523,T$14,FALSE))</f>
        <v>#N/A</v>
      </c>
      <c r="U311" s="197" t="e">
        <f>IF(VLOOKUP($B311,'Data summary'!$L$2:$W$523,U$14,FALSE)=0,NA(),VLOOKUP($B311,'Data summary'!$L$2:$W$523,U$14,FALSE))</f>
        <v>#N/A</v>
      </c>
      <c r="V311" s="198" t="e">
        <f>IF(VLOOKUP($B311,'Data summary'!$L$2:$W$523,V$14,FALSE)=0,NA(),VLOOKUP($B311,'Data summary'!$L$2:$W$523,V$14,FALSE))</f>
        <v>#N/A</v>
      </c>
      <c r="W311" s="207" t="s">
        <v>159</v>
      </c>
    </row>
    <row r="312" spans="10:23" x14ac:dyDescent="0.25">
      <c r="J312"/>
      <c r="L312" s="196" t="e">
        <f>IF(VLOOKUP($B312,'Data summary'!$L$2:$W$523,L$14,FALSE)=0,NA(),VLOOKUP($B312,'Data summary'!$L$2:$W$523,L$14,FALSE))</f>
        <v>#N/A</v>
      </c>
      <c r="M312" s="197" t="e">
        <f>IF(VLOOKUP($B312,'Data summary'!$L$2:$W$523,M$14,FALSE)=0,NA(),VLOOKUP($B312,'Data summary'!$L$2:$W$523,M$14,FALSE))</f>
        <v>#N/A</v>
      </c>
      <c r="N312" s="197" t="e">
        <f>IF(VLOOKUP($B312,'Data summary'!$L$2:$W$523,N$14,FALSE)=0,NA(),VLOOKUP($B312,'Data summary'!$L$2:$W$523,N$14,FALSE))</f>
        <v>#N/A</v>
      </c>
      <c r="O312" s="197" t="e">
        <f>IF(VLOOKUP($B312,'Data summary'!$L$2:$W$523,O$14,FALSE)=0,NA(),VLOOKUP($B312,'Data summary'!$L$2:$W$523,O$14,FALSE))</f>
        <v>#N/A</v>
      </c>
      <c r="P312" s="197" t="e">
        <f>IF(VLOOKUP($B312,'Data summary'!$L$2:$W$523,P$14,FALSE)=0,NA(),VLOOKUP($B312,'Data summary'!$L$2:$W$523,P$14,FALSE))</f>
        <v>#N/A</v>
      </c>
      <c r="Q312" s="197" t="e">
        <f>IF(VLOOKUP($B312,'Data summary'!$L$2:$W$523,Q$14,FALSE)=0,NA(),VLOOKUP($B312,'Data summary'!$L$2:$W$523,Q$14,FALSE))</f>
        <v>#N/A</v>
      </c>
      <c r="R312" s="197" t="e">
        <f>IF(VLOOKUP($B312,'Data summary'!$L$2:$W$523,R$14,FALSE)=0,NA(),VLOOKUP($B312,'Data summary'!$L$2:$W$523,R$14,FALSE))</f>
        <v>#N/A</v>
      </c>
      <c r="S312" s="197" t="e">
        <f>IF(VLOOKUP($B312,'Data summary'!$L$2:$W$523,S$14,FALSE)=0,NA(),VLOOKUP($B312,'Data summary'!$L$2:$W$523,S$14,FALSE))</f>
        <v>#N/A</v>
      </c>
      <c r="T312" s="197" t="e">
        <f>IF(VLOOKUP($B312,'Data summary'!$L$2:$W$523,T$14,FALSE)=0,NA(),VLOOKUP($B312,'Data summary'!$L$2:$W$523,T$14,FALSE))</f>
        <v>#N/A</v>
      </c>
      <c r="U312" s="197" t="e">
        <f>IF(VLOOKUP($B312,'Data summary'!$L$2:$W$523,U$14,FALSE)=0,NA(),VLOOKUP($B312,'Data summary'!$L$2:$W$523,U$14,FALSE))</f>
        <v>#N/A</v>
      </c>
      <c r="V312" s="198" t="e">
        <f>IF(VLOOKUP($B312,'Data summary'!$L$2:$W$523,V$14,FALSE)=0,NA(),VLOOKUP($B312,'Data summary'!$L$2:$W$523,V$14,FALSE))</f>
        <v>#N/A</v>
      </c>
      <c r="W312" s="207" t="s">
        <v>159</v>
      </c>
    </row>
    <row r="313" spans="10:23" x14ac:dyDescent="0.25">
      <c r="J313"/>
      <c r="L313" s="196" t="e">
        <f>IF(VLOOKUP($B313,'Data summary'!$L$2:$W$523,L$14,FALSE)=0,NA(),VLOOKUP($B313,'Data summary'!$L$2:$W$523,L$14,FALSE))</f>
        <v>#N/A</v>
      </c>
      <c r="M313" s="197" t="e">
        <f>IF(VLOOKUP($B313,'Data summary'!$L$2:$W$523,M$14,FALSE)=0,NA(),VLOOKUP($B313,'Data summary'!$L$2:$W$523,M$14,FALSE))</f>
        <v>#N/A</v>
      </c>
      <c r="N313" s="197" t="e">
        <f>IF(VLOOKUP($B313,'Data summary'!$L$2:$W$523,N$14,FALSE)=0,NA(),VLOOKUP($B313,'Data summary'!$L$2:$W$523,N$14,FALSE))</f>
        <v>#N/A</v>
      </c>
      <c r="O313" s="197" t="e">
        <f>IF(VLOOKUP($B313,'Data summary'!$L$2:$W$523,O$14,FALSE)=0,NA(),VLOOKUP($B313,'Data summary'!$L$2:$W$523,O$14,FALSE))</f>
        <v>#N/A</v>
      </c>
      <c r="P313" s="197" t="e">
        <f>IF(VLOOKUP($B313,'Data summary'!$L$2:$W$523,P$14,FALSE)=0,NA(),VLOOKUP($B313,'Data summary'!$L$2:$W$523,P$14,FALSE))</f>
        <v>#N/A</v>
      </c>
      <c r="Q313" s="197" t="e">
        <f>IF(VLOOKUP($B313,'Data summary'!$L$2:$W$523,Q$14,FALSE)=0,NA(),VLOOKUP($B313,'Data summary'!$L$2:$W$523,Q$14,FALSE))</f>
        <v>#N/A</v>
      </c>
      <c r="R313" s="197" t="e">
        <f>IF(VLOOKUP($B313,'Data summary'!$L$2:$W$523,R$14,FALSE)=0,NA(),VLOOKUP($B313,'Data summary'!$L$2:$W$523,R$14,FALSE))</f>
        <v>#N/A</v>
      </c>
      <c r="S313" s="197" t="e">
        <f>IF(VLOOKUP($B313,'Data summary'!$L$2:$W$523,S$14,FALSE)=0,NA(),VLOOKUP($B313,'Data summary'!$L$2:$W$523,S$14,FALSE))</f>
        <v>#N/A</v>
      </c>
      <c r="T313" s="197" t="e">
        <f>IF(VLOOKUP($B313,'Data summary'!$L$2:$W$523,T$14,FALSE)=0,NA(),VLOOKUP($B313,'Data summary'!$L$2:$W$523,T$14,FALSE))</f>
        <v>#N/A</v>
      </c>
      <c r="U313" s="197" t="e">
        <f>IF(VLOOKUP($B313,'Data summary'!$L$2:$W$523,U$14,FALSE)=0,NA(),VLOOKUP($B313,'Data summary'!$L$2:$W$523,U$14,FALSE))</f>
        <v>#N/A</v>
      </c>
      <c r="V313" s="198" t="e">
        <f>IF(VLOOKUP($B313,'Data summary'!$L$2:$W$523,V$14,FALSE)=0,NA(),VLOOKUP($B313,'Data summary'!$L$2:$W$523,V$14,FALSE))</f>
        <v>#N/A</v>
      </c>
      <c r="W313" s="207" t="s">
        <v>159</v>
      </c>
    </row>
    <row r="314" spans="10:23" x14ac:dyDescent="0.25">
      <c r="J314"/>
      <c r="L314" s="196" t="e">
        <f>IF(VLOOKUP($B314,'Data summary'!$L$2:$W$523,L$14,FALSE)=0,NA(),VLOOKUP($B314,'Data summary'!$L$2:$W$523,L$14,FALSE))</f>
        <v>#N/A</v>
      </c>
      <c r="M314" s="197" t="e">
        <f>IF(VLOOKUP($B314,'Data summary'!$L$2:$W$523,M$14,FALSE)=0,NA(),VLOOKUP($B314,'Data summary'!$L$2:$W$523,M$14,FALSE))</f>
        <v>#N/A</v>
      </c>
      <c r="N314" s="197" t="e">
        <f>IF(VLOOKUP($B314,'Data summary'!$L$2:$W$523,N$14,FALSE)=0,NA(),VLOOKUP($B314,'Data summary'!$L$2:$W$523,N$14,FALSE))</f>
        <v>#N/A</v>
      </c>
      <c r="O314" s="197" t="e">
        <f>IF(VLOOKUP($B314,'Data summary'!$L$2:$W$523,O$14,FALSE)=0,NA(),VLOOKUP($B314,'Data summary'!$L$2:$W$523,O$14,FALSE))</f>
        <v>#N/A</v>
      </c>
      <c r="P314" s="197" t="e">
        <f>IF(VLOOKUP($B314,'Data summary'!$L$2:$W$523,P$14,FALSE)=0,NA(),VLOOKUP($B314,'Data summary'!$L$2:$W$523,P$14,FALSE))</f>
        <v>#N/A</v>
      </c>
      <c r="Q314" s="197" t="e">
        <f>IF(VLOOKUP($B314,'Data summary'!$L$2:$W$523,Q$14,FALSE)=0,NA(),VLOOKUP($B314,'Data summary'!$L$2:$W$523,Q$14,FALSE))</f>
        <v>#N/A</v>
      </c>
      <c r="R314" s="197" t="e">
        <f>IF(VLOOKUP($B314,'Data summary'!$L$2:$W$523,R$14,FALSE)=0,NA(),VLOOKUP($B314,'Data summary'!$L$2:$W$523,R$14,FALSE))</f>
        <v>#N/A</v>
      </c>
      <c r="S314" s="197" t="e">
        <f>IF(VLOOKUP($B314,'Data summary'!$L$2:$W$523,S$14,FALSE)=0,NA(),VLOOKUP($B314,'Data summary'!$L$2:$W$523,S$14,FALSE))</f>
        <v>#N/A</v>
      </c>
      <c r="T314" s="197" t="e">
        <f>IF(VLOOKUP($B314,'Data summary'!$L$2:$W$523,T$14,FALSE)=0,NA(),VLOOKUP($B314,'Data summary'!$L$2:$W$523,T$14,FALSE))</f>
        <v>#N/A</v>
      </c>
      <c r="U314" s="197" t="e">
        <f>IF(VLOOKUP($B314,'Data summary'!$L$2:$W$523,U$14,FALSE)=0,NA(),VLOOKUP($B314,'Data summary'!$L$2:$W$523,U$14,FALSE))</f>
        <v>#N/A</v>
      </c>
      <c r="V314" s="198" t="e">
        <f>IF(VLOOKUP($B314,'Data summary'!$L$2:$W$523,V$14,FALSE)=0,NA(),VLOOKUP($B314,'Data summary'!$L$2:$W$523,V$14,FALSE))</f>
        <v>#N/A</v>
      </c>
      <c r="W314" s="207" t="s">
        <v>159</v>
      </c>
    </row>
    <row r="315" spans="10:23" x14ac:dyDescent="0.25">
      <c r="J315"/>
      <c r="L315" s="196" t="e">
        <f>IF(VLOOKUP($B315,'Data summary'!$L$2:$W$523,L$14,FALSE)=0,NA(),VLOOKUP($B315,'Data summary'!$L$2:$W$523,L$14,FALSE))</f>
        <v>#N/A</v>
      </c>
      <c r="M315" s="197" t="e">
        <f>IF(VLOOKUP($B315,'Data summary'!$L$2:$W$523,M$14,FALSE)=0,NA(),VLOOKUP($B315,'Data summary'!$L$2:$W$523,M$14,FALSE))</f>
        <v>#N/A</v>
      </c>
      <c r="N315" s="197" t="e">
        <f>IF(VLOOKUP($B315,'Data summary'!$L$2:$W$523,N$14,FALSE)=0,NA(),VLOOKUP($B315,'Data summary'!$L$2:$W$523,N$14,FALSE))</f>
        <v>#N/A</v>
      </c>
      <c r="O315" s="197" t="e">
        <f>IF(VLOOKUP($B315,'Data summary'!$L$2:$W$523,O$14,FALSE)=0,NA(),VLOOKUP($B315,'Data summary'!$L$2:$W$523,O$14,FALSE))</f>
        <v>#N/A</v>
      </c>
      <c r="P315" s="197" t="e">
        <f>IF(VLOOKUP($B315,'Data summary'!$L$2:$W$523,P$14,FALSE)=0,NA(),VLOOKUP($B315,'Data summary'!$L$2:$W$523,P$14,FALSE))</f>
        <v>#N/A</v>
      </c>
      <c r="Q315" s="197" t="e">
        <f>IF(VLOOKUP($B315,'Data summary'!$L$2:$W$523,Q$14,FALSE)=0,NA(),VLOOKUP($B315,'Data summary'!$L$2:$W$523,Q$14,FALSE))</f>
        <v>#N/A</v>
      </c>
      <c r="R315" s="197" t="e">
        <f>IF(VLOOKUP($B315,'Data summary'!$L$2:$W$523,R$14,FALSE)=0,NA(),VLOOKUP($B315,'Data summary'!$L$2:$W$523,R$14,FALSE))</f>
        <v>#N/A</v>
      </c>
      <c r="S315" s="197" t="e">
        <f>IF(VLOOKUP($B315,'Data summary'!$L$2:$W$523,S$14,FALSE)=0,NA(),VLOOKUP($B315,'Data summary'!$L$2:$W$523,S$14,FALSE))</f>
        <v>#N/A</v>
      </c>
      <c r="T315" s="197" t="e">
        <f>IF(VLOOKUP($B315,'Data summary'!$L$2:$W$523,T$14,FALSE)=0,NA(),VLOOKUP($B315,'Data summary'!$L$2:$W$523,T$14,FALSE))</f>
        <v>#N/A</v>
      </c>
      <c r="U315" s="197" t="e">
        <f>IF(VLOOKUP($B315,'Data summary'!$L$2:$W$523,U$14,FALSE)=0,NA(),VLOOKUP($B315,'Data summary'!$L$2:$W$523,U$14,FALSE))</f>
        <v>#N/A</v>
      </c>
      <c r="V315" s="198" t="e">
        <f>IF(VLOOKUP($B315,'Data summary'!$L$2:$W$523,V$14,FALSE)=0,NA(),VLOOKUP($B315,'Data summary'!$L$2:$W$523,V$14,FALSE))</f>
        <v>#N/A</v>
      </c>
      <c r="W315" s="207" t="s">
        <v>159</v>
      </c>
    </row>
    <row r="316" spans="10:23" x14ac:dyDescent="0.25">
      <c r="J316"/>
      <c r="L316" s="196" t="e">
        <f>IF(VLOOKUP($B316,'Data summary'!$L$2:$W$523,L$14,FALSE)=0,NA(),VLOOKUP($B316,'Data summary'!$L$2:$W$523,L$14,FALSE))</f>
        <v>#N/A</v>
      </c>
      <c r="M316" s="197" t="e">
        <f>IF(VLOOKUP($B316,'Data summary'!$L$2:$W$523,M$14,FALSE)=0,NA(),VLOOKUP($B316,'Data summary'!$L$2:$W$523,M$14,FALSE))</f>
        <v>#N/A</v>
      </c>
      <c r="N316" s="197" t="e">
        <f>IF(VLOOKUP($B316,'Data summary'!$L$2:$W$523,N$14,FALSE)=0,NA(),VLOOKUP($B316,'Data summary'!$L$2:$W$523,N$14,FALSE))</f>
        <v>#N/A</v>
      </c>
      <c r="O316" s="197" t="e">
        <f>IF(VLOOKUP($B316,'Data summary'!$L$2:$W$523,O$14,FALSE)=0,NA(),VLOOKUP($B316,'Data summary'!$L$2:$W$523,O$14,FALSE))</f>
        <v>#N/A</v>
      </c>
      <c r="P316" s="197" t="e">
        <f>IF(VLOOKUP($B316,'Data summary'!$L$2:$W$523,P$14,FALSE)=0,NA(),VLOOKUP($B316,'Data summary'!$L$2:$W$523,P$14,FALSE))</f>
        <v>#N/A</v>
      </c>
      <c r="Q316" s="197" t="e">
        <f>IF(VLOOKUP($B316,'Data summary'!$L$2:$W$523,Q$14,FALSE)=0,NA(),VLOOKUP($B316,'Data summary'!$L$2:$W$523,Q$14,FALSE))</f>
        <v>#N/A</v>
      </c>
      <c r="R316" s="197" t="e">
        <f>IF(VLOOKUP($B316,'Data summary'!$L$2:$W$523,R$14,FALSE)=0,NA(),VLOOKUP($B316,'Data summary'!$L$2:$W$523,R$14,FALSE))</f>
        <v>#N/A</v>
      </c>
      <c r="S316" s="197" t="e">
        <f>IF(VLOOKUP($B316,'Data summary'!$L$2:$W$523,S$14,FALSE)=0,NA(),VLOOKUP($B316,'Data summary'!$L$2:$W$523,S$14,FALSE))</f>
        <v>#N/A</v>
      </c>
      <c r="T316" s="197" t="e">
        <f>IF(VLOOKUP($B316,'Data summary'!$L$2:$W$523,T$14,FALSE)=0,NA(),VLOOKUP($B316,'Data summary'!$L$2:$W$523,T$14,FALSE))</f>
        <v>#N/A</v>
      </c>
      <c r="U316" s="197" t="e">
        <f>IF(VLOOKUP($B316,'Data summary'!$L$2:$W$523,U$14,FALSE)=0,NA(),VLOOKUP($B316,'Data summary'!$L$2:$W$523,U$14,FALSE))</f>
        <v>#N/A</v>
      </c>
      <c r="V316" s="198" t="e">
        <f>IF(VLOOKUP($B316,'Data summary'!$L$2:$W$523,V$14,FALSE)=0,NA(),VLOOKUP($B316,'Data summary'!$L$2:$W$523,V$14,FALSE))</f>
        <v>#N/A</v>
      </c>
      <c r="W316" s="207" t="s">
        <v>159</v>
      </c>
    </row>
    <row r="317" spans="10:23" x14ac:dyDescent="0.25">
      <c r="J317"/>
      <c r="L317" s="196" t="e">
        <f>IF(VLOOKUP($B317,'Data summary'!$L$2:$W$523,L$14,FALSE)=0,NA(),VLOOKUP($B317,'Data summary'!$L$2:$W$523,L$14,FALSE))</f>
        <v>#N/A</v>
      </c>
      <c r="M317" s="197" t="e">
        <f>IF(VLOOKUP($B317,'Data summary'!$L$2:$W$523,M$14,FALSE)=0,NA(),VLOOKUP($B317,'Data summary'!$L$2:$W$523,M$14,FALSE))</f>
        <v>#N/A</v>
      </c>
      <c r="N317" s="197" t="e">
        <f>IF(VLOOKUP($B317,'Data summary'!$L$2:$W$523,N$14,FALSE)=0,NA(),VLOOKUP($B317,'Data summary'!$L$2:$W$523,N$14,FALSE))</f>
        <v>#N/A</v>
      </c>
      <c r="O317" s="197" t="e">
        <f>IF(VLOOKUP($B317,'Data summary'!$L$2:$W$523,O$14,FALSE)=0,NA(),VLOOKUP($B317,'Data summary'!$L$2:$W$523,O$14,FALSE))</f>
        <v>#N/A</v>
      </c>
      <c r="P317" s="197" t="e">
        <f>IF(VLOOKUP($B317,'Data summary'!$L$2:$W$523,P$14,FALSE)=0,NA(),VLOOKUP($B317,'Data summary'!$L$2:$W$523,P$14,FALSE))</f>
        <v>#N/A</v>
      </c>
      <c r="Q317" s="197" t="e">
        <f>IF(VLOOKUP($B317,'Data summary'!$L$2:$W$523,Q$14,FALSE)=0,NA(),VLOOKUP($B317,'Data summary'!$L$2:$W$523,Q$14,FALSE))</f>
        <v>#N/A</v>
      </c>
      <c r="R317" s="197" t="e">
        <f>IF(VLOOKUP($B317,'Data summary'!$L$2:$W$523,R$14,FALSE)=0,NA(),VLOOKUP($B317,'Data summary'!$L$2:$W$523,R$14,FALSE))</f>
        <v>#N/A</v>
      </c>
      <c r="S317" s="197" t="e">
        <f>IF(VLOOKUP($B317,'Data summary'!$L$2:$W$523,S$14,FALSE)=0,NA(),VLOOKUP($B317,'Data summary'!$L$2:$W$523,S$14,FALSE))</f>
        <v>#N/A</v>
      </c>
      <c r="T317" s="197" t="e">
        <f>IF(VLOOKUP($B317,'Data summary'!$L$2:$W$523,T$14,FALSE)=0,NA(),VLOOKUP($B317,'Data summary'!$L$2:$W$523,T$14,FALSE))</f>
        <v>#N/A</v>
      </c>
      <c r="U317" s="197" t="e">
        <f>IF(VLOOKUP($B317,'Data summary'!$L$2:$W$523,U$14,FALSE)=0,NA(),VLOOKUP($B317,'Data summary'!$L$2:$W$523,U$14,FALSE))</f>
        <v>#N/A</v>
      </c>
      <c r="V317" s="198" t="e">
        <f>IF(VLOOKUP($B317,'Data summary'!$L$2:$W$523,V$14,FALSE)=0,NA(),VLOOKUP($B317,'Data summary'!$L$2:$W$523,V$14,FALSE))</f>
        <v>#N/A</v>
      </c>
      <c r="W317" s="207" t="s">
        <v>159</v>
      </c>
    </row>
    <row r="318" spans="10:23" x14ac:dyDescent="0.25">
      <c r="J318"/>
      <c r="L318" s="196" t="e">
        <f>IF(VLOOKUP($B318,'Data summary'!$L$2:$W$523,L$14,FALSE)=0,NA(),VLOOKUP($B318,'Data summary'!$L$2:$W$523,L$14,FALSE))</f>
        <v>#N/A</v>
      </c>
      <c r="M318" s="197" t="e">
        <f>IF(VLOOKUP($B318,'Data summary'!$L$2:$W$523,M$14,FALSE)=0,NA(),VLOOKUP($B318,'Data summary'!$L$2:$W$523,M$14,FALSE))</f>
        <v>#N/A</v>
      </c>
      <c r="N318" s="197" t="e">
        <f>IF(VLOOKUP($B318,'Data summary'!$L$2:$W$523,N$14,FALSE)=0,NA(),VLOOKUP($B318,'Data summary'!$L$2:$W$523,N$14,FALSE))</f>
        <v>#N/A</v>
      </c>
      <c r="O318" s="197" t="e">
        <f>IF(VLOOKUP($B318,'Data summary'!$L$2:$W$523,O$14,FALSE)=0,NA(),VLOOKUP($B318,'Data summary'!$L$2:$W$523,O$14,FALSE))</f>
        <v>#N/A</v>
      </c>
      <c r="P318" s="197" t="e">
        <f>IF(VLOOKUP($B318,'Data summary'!$L$2:$W$523,P$14,FALSE)=0,NA(),VLOOKUP($B318,'Data summary'!$L$2:$W$523,P$14,FALSE))</f>
        <v>#N/A</v>
      </c>
      <c r="Q318" s="197" t="e">
        <f>IF(VLOOKUP($B318,'Data summary'!$L$2:$W$523,Q$14,FALSE)=0,NA(),VLOOKUP($B318,'Data summary'!$L$2:$W$523,Q$14,FALSE))</f>
        <v>#N/A</v>
      </c>
      <c r="R318" s="197" t="e">
        <f>IF(VLOOKUP($B318,'Data summary'!$L$2:$W$523,R$14,FALSE)=0,NA(),VLOOKUP($B318,'Data summary'!$L$2:$W$523,R$14,FALSE))</f>
        <v>#N/A</v>
      </c>
      <c r="S318" s="197" t="e">
        <f>IF(VLOOKUP($B318,'Data summary'!$L$2:$W$523,S$14,FALSE)=0,NA(),VLOOKUP($B318,'Data summary'!$L$2:$W$523,S$14,FALSE))</f>
        <v>#N/A</v>
      </c>
      <c r="T318" s="197" t="e">
        <f>IF(VLOOKUP($B318,'Data summary'!$L$2:$W$523,T$14,FALSE)=0,NA(),VLOOKUP($B318,'Data summary'!$L$2:$W$523,T$14,FALSE))</f>
        <v>#N/A</v>
      </c>
      <c r="U318" s="197" t="e">
        <f>IF(VLOOKUP($B318,'Data summary'!$L$2:$W$523,U$14,FALSE)=0,NA(),VLOOKUP($B318,'Data summary'!$L$2:$W$523,U$14,FALSE))</f>
        <v>#N/A</v>
      </c>
      <c r="V318" s="198" t="e">
        <f>IF(VLOOKUP($B318,'Data summary'!$L$2:$W$523,V$14,FALSE)=0,NA(),VLOOKUP($B318,'Data summary'!$L$2:$W$523,V$14,FALSE))</f>
        <v>#N/A</v>
      </c>
      <c r="W318" s="207" t="s">
        <v>159</v>
      </c>
    </row>
    <row r="319" spans="10:23" x14ac:dyDescent="0.25">
      <c r="J319"/>
      <c r="L319" s="196" t="e">
        <f>IF(VLOOKUP($B319,'Data summary'!$L$2:$W$523,L$14,FALSE)=0,NA(),VLOOKUP($B319,'Data summary'!$L$2:$W$523,L$14,FALSE))</f>
        <v>#N/A</v>
      </c>
      <c r="M319" s="197" t="e">
        <f>IF(VLOOKUP($B319,'Data summary'!$L$2:$W$523,M$14,FALSE)=0,NA(),VLOOKUP($B319,'Data summary'!$L$2:$W$523,M$14,FALSE))</f>
        <v>#N/A</v>
      </c>
      <c r="N319" s="197" t="e">
        <f>IF(VLOOKUP($B319,'Data summary'!$L$2:$W$523,N$14,FALSE)=0,NA(),VLOOKUP($B319,'Data summary'!$L$2:$W$523,N$14,FALSE))</f>
        <v>#N/A</v>
      </c>
      <c r="O319" s="197" t="e">
        <f>IF(VLOOKUP($B319,'Data summary'!$L$2:$W$523,O$14,FALSE)=0,NA(),VLOOKUP($B319,'Data summary'!$L$2:$W$523,O$14,FALSE))</f>
        <v>#N/A</v>
      </c>
      <c r="P319" s="197" t="e">
        <f>IF(VLOOKUP($B319,'Data summary'!$L$2:$W$523,P$14,FALSE)=0,NA(),VLOOKUP($B319,'Data summary'!$L$2:$W$523,P$14,FALSE))</f>
        <v>#N/A</v>
      </c>
      <c r="Q319" s="197" t="e">
        <f>IF(VLOOKUP($B319,'Data summary'!$L$2:$W$523,Q$14,FALSE)=0,NA(),VLOOKUP($B319,'Data summary'!$L$2:$W$523,Q$14,FALSE))</f>
        <v>#N/A</v>
      </c>
      <c r="R319" s="197" t="e">
        <f>IF(VLOOKUP($B319,'Data summary'!$L$2:$W$523,R$14,FALSE)=0,NA(),VLOOKUP($B319,'Data summary'!$L$2:$W$523,R$14,FALSE))</f>
        <v>#N/A</v>
      </c>
      <c r="S319" s="197" t="e">
        <f>IF(VLOOKUP($B319,'Data summary'!$L$2:$W$523,S$14,FALSE)=0,NA(),VLOOKUP($B319,'Data summary'!$L$2:$W$523,S$14,FALSE))</f>
        <v>#N/A</v>
      </c>
      <c r="T319" s="197" t="e">
        <f>IF(VLOOKUP($B319,'Data summary'!$L$2:$W$523,T$14,FALSE)=0,NA(),VLOOKUP($B319,'Data summary'!$L$2:$W$523,T$14,FALSE))</f>
        <v>#N/A</v>
      </c>
      <c r="U319" s="197" t="e">
        <f>IF(VLOOKUP($B319,'Data summary'!$L$2:$W$523,U$14,FALSE)=0,NA(),VLOOKUP($B319,'Data summary'!$L$2:$W$523,U$14,FALSE))</f>
        <v>#N/A</v>
      </c>
      <c r="V319" s="198" t="e">
        <f>IF(VLOOKUP($B319,'Data summary'!$L$2:$W$523,V$14,FALSE)=0,NA(),VLOOKUP($B319,'Data summary'!$L$2:$W$523,V$14,FALSE))</f>
        <v>#N/A</v>
      </c>
      <c r="W319" s="207" t="s">
        <v>159</v>
      </c>
    </row>
    <row r="320" spans="10:23" x14ac:dyDescent="0.25">
      <c r="J320"/>
      <c r="L320" s="196" t="e">
        <f>IF(VLOOKUP($B320,'Data summary'!$L$2:$W$523,L$14,FALSE)=0,NA(),VLOOKUP($B320,'Data summary'!$L$2:$W$523,L$14,FALSE))</f>
        <v>#N/A</v>
      </c>
      <c r="M320" s="197" t="e">
        <f>IF(VLOOKUP($B320,'Data summary'!$L$2:$W$523,M$14,FALSE)=0,NA(),VLOOKUP($B320,'Data summary'!$L$2:$W$523,M$14,FALSE))</f>
        <v>#N/A</v>
      </c>
      <c r="N320" s="197" t="e">
        <f>IF(VLOOKUP($B320,'Data summary'!$L$2:$W$523,N$14,FALSE)=0,NA(),VLOOKUP($B320,'Data summary'!$L$2:$W$523,N$14,FALSE))</f>
        <v>#N/A</v>
      </c>
      <c r="O320" s="197" t="e">
        <f>IF(VLOOKUP($B320,'Data summary'!$L$2:$W$523,O$14,FALSE)=0,NA(),VLOOKUP($B320,'Data summary'!$L$2:$W$523,O$14,FALSE))</f>
        <v>#N/A</v>
      </c>
      <c r="P320" s="197" t="e">
        <f>IF(VLOOKUP($B320,'Data summary'!$L$2:$W$523,P$14,FALSE)=0,NA(),VLOOKUP($B320,'Data summary'!$L$2:$W$523,P$14,FALSE))</f>
        <v>#N/A</v>
      </c>
      <c r="Q320" s="197" t="e">
        <f>IF(VLOOKUP($B320,'Data summary'!$L$2:$W$523,Q$14,FALSE)=0,NA(),VLOOKUP($B320,'Data summary'!$L$2:$W$523,Q$14,FALSE))</f>
        <v>#N/A</v>
      </c>
      <c r="R320" s="197" t="e">
        <f>IF(VLOOKUP($B320,'Data summary'!$L$2:$W$523,R$14,FALSE)=0,NA(),VLOOKUP($B320,'Data summary'!$L$2:$W$523,R$14,FALSE))</f>
        <v>#N/A</v>
      </c>
      <c r="S320" s="197" t="e">
        <f>IF(VLOOKUP($B320,'Data summary'!$L$2:$W$523,S$14,FALSE)=0,NA(),VLOOKUP($B320,'Data summary'!$L$2:$W$523,S$14,FALSE))</f>
        <v>#N/A</v>
      </c>
      <c r="T320" s="197" t="e">
        <f>IF(VLOOKUP($B320,'Data summary'!$L$2:$W$523,T$14,FALSE)=0,NA(),VLOOKUP($B320,'Data summary'!$L$2:$W$523,T$14,FALSE))</f>
        <v>#N/A</v>
      </c>
      <c r="U320" s="197" t="e">
        <f>IF(VLOOKUP($B320,'Data summary'!$L$2:$W$523,U$14,FALSE)=0,NA(),VLOOKUP($B320,'Data summary'!$L$2:$W$523,U$14,FALSE))</f>
        <v>#N/A</v>
      </c>
      <c r="V320" s="198" t="e">
        <f>IF(VLOOKUP($B320,'Data summary'!$L$2:$W$523,V$14,FALSE)=0,NA(),VLOOKUP($B320,'Data summary'!$L$2:$W$523,V$14,FALSE))</f>
        <v>#N/A</v>
      </c>
      <c r="W320" s="207" t="s">
        <v>159</v>
      </c>
    </row>
    <row r="321" spans="10:23" x14ac:dyDescent="0.25">
      <c r="J321"/>
      <c r="L321" s="196" t="e">
        <f>IF(VLOOKUP($B321,'Data summary'!$L$2:$W$523,L$14,FALSE)=0,NA(),VLOOKUP($B321,'Data summary'!$L$2:$W$523,L$14,FALSE))</f>
        <v>#N/A</v>
      </c>
      <c r="M321" s="197" t="e">
        <f>IF(VLOOKUP($B321,'Data summary'!$L$2:$W$523,M$14,FALSE)=0,NA(),VLOOKUP($B321,'Data summary'!$L$2:$W$523,M$14,FALSE))</f>
        <v>#N/A</v>
      </c>
      <c r="N321" s="197" t="e">
        <f>IF(VLOOKUP($B321,'Data summary'!$L$2:$W$523,N$14,FALSE)=0,NA(),VLOOKUP($B321,'Data summary'!$L$2:$W$523,N$14,FALSE))</f>
        <v>#N/A</v>
      </c>
      <c r="O321" s="197" t="e">
        <f>IF(VLOOKUP($B321,'Data summary'!$L$2:$W$523,O$14,FALSE)=0,NA(),VLOOKUP($B321,'Data summary'!$L$2:$W$523,O$14,FALSE))</f>
        <v>#N/A</v>
      </c>
      <c r="P321" s="197" t="e">
        <f>IF(VLOOKUP($B321,'Data summary'!$L$2:$W$523,P$14,FALSE)=0,NA(),VLOOKUP($B321,'Data summary'!$L$2:$W$523,P$14,FALSE))</f>
        <v>#N/A</v>
      </c>
      <c r="Q321" s="197" t="e">
        <f>IF(VLOOKUP($B321,'Data summary'!$L$2:$W$523,Q$14,FALSE)=0,NA(),VLOOKUP($B321,'Data summary'!$L$2:$W$523,Q$14,FALSE))</f>
        <v>#N/A</v>
      </c>
      <c r="R321" s="197" t="e">
        <f>IF(VLOOKUP($B321,'Data summary'!$L$2:$W$523,R$14,FALSE)=0,NA(),VLOOKUP($B321,'Data summary'!$L$2:$W$523,R$14,FALSE))</f>
        <v>#N/A</v>
      </c>
      <c r="S321" s="197" t="e">
        <f>IF(VLOOKUP($B321,'Data summary'!$L$2:$W$523,S$14,FALSE)=0,NA(),VLOOKUP($B321,'Data summary'!$L$2:$W$523,S$14,FALSE))</f>
        <v>#N/A</v>
      </c>
      <c r="T321" s="197" t="e">
        <f>IF(VLOOKUP($B321,'Data summary'!$L$2:$W$523,T$14,FALSE)=0,NA(),VLOOKUP($B321,'Data summary'!$L$2:$W$523,T$14,FALSE))</f>
        <v>#N/A</v>
      </c>
      <c r="U321" s="197" t="e">
        <f>IF(VLOOKUP($B321,'Data summary'!$L$2:$W$523,U$14,FALSE)=0,NA(),VLOOKUP($B321,'Data summary'!$L$2:$W$523,U$14,FALSE))</f>
        <v>#N/A</v>
      </c>
      <c r="V321" s="198" t="e">
        <f>IF(VLOOKUP($B321,'Data summary'!$L$2:$W$523,V$14,FALSE)=0,NA(),VLOOKUP($B321,'Data summary'!$L$2:$W$523,V$14,FALSE))</f>
        <v>#N/A</v>
      </c>
      <c r="W321" s="207" t="s">
        <v>159</v>
      </c>
    </row>
    <row r="322" spans="10:23" x14ac:dyDescent="0.25">
      <c r="J322"/>
      <c r="L322" s="196" t="e">
        <f>IF(VLOOKUP($B322,'Data summary'!$L$2:$W$523,L$14,FALSE)=0,NA(),VLOOKUP($B322,'Data summary'!$L$2:$W$523,L$14,FALSE))</f>
        <v>#N/A</v>
      </c>
      <c r="M322" s="197" t="e">
        <f>IF(VLOOKUP($B322,'Data summary'!$L$2:$W$523,M$14,FALSE)=0,NA(),VLOOKUP($B322,'Data summary'!$L$2:$W$523,M$14,FALSE))</f>
        <v>#N/A</v>
      </c>
      <c r="N322" s="197" t="e">
        <f>IF(VLOOKUP($B322,'Data summary'!$L$2:$W$523,N$14,FALSE)=0,NA(),VLOOKUP($B322,'Data summary'!$L$2:$W$523,N$14,FALSE))</f>
        <v>#N/A</v>
      </c>
      <c r="O322" s="197" t="e">
        <f>IF(VLOOKUP($B322,'Data summary'!$L$2:$W$523,O$14,FALSE)=0,NA(),VLOOKUP($B322,'Data summary'!$L$2:$W$523,O$14,FALSE))</f>
        <v>#N/A</v>
      </c>
      <c r="P322" s="197" t="e">
        <f>IF(VLOOKUP($B322,'Data summary'!$L$2:$W$523,P$14,FALSE)=0,NA(),VLOOKUP($B322,'Data summary'!$L$2:$W$523,P$14,FALSE))</f>
        <v>#N/A</v>
      </c>
      <c r="Q322" s="197" t="e">
        <f>IF(VLOOKUP($B322,'Data summary'!$L$2:$W$523,Q$14,FALSE)=0,NA(),VLOOKUP($B322,'Data summary'!$L$2:$W$523,Q$14,FALSE))</f>
        <v>#N/A</v>
      </c>
      <c r="R322" s="197" t="e">
        <f>IF(VLOOKUP($B322,'Data summary'!$L$2:$W$523,R$14,FALSE)=0,NA(),VLOOKUP($B322,'Data summary'!$L$2:$W$523,R$14,FALSE))</f>
        <v>#N/A</v>
      </c>
      <c r="S322" s="197" t="e">
        <f>IF(VLOOKUP($B322,'Data summary'!$L$2:$W$523,S$14,FALSE)=0,NA(),VLOOKUP($B322,'Data summary'!$L$2:$W$523,S$14,FALSE))</f>
        <v>#N/A</v>
      </c>
      <c r="T322" s="197" t="e">
        <f>IF(VLOOKUP($B322,'Data summary'!$L$2:$W$523,T$14,FALSE)=0,NA(),VLOOKUP($B322,'Data summary'!$L$2:$W$523,T$14,FALSE))</f>
        <v>#N/A</v>
      </c>
      <c r="U322" s="197" t="e">
        <f>IF(VLOOKUP($B322,'Data summary'!$L$2:$W$523,U$14,FALSE)=0,NA(),VLOOKUP($B322,'Data summary'!$L$2:$W$523,U$14,FALSE))</f>
        <v>#N/A</v>
      </c>
      <c r="V322" s="198" t="e">
        <f>IF(VLOOKUP($B322,'Data summary'!$L$2:$W$523,V$14,FALSE)=0,NA(),VLOOKUP($B322,'Data summary'!$L$2:$W$523,V$14,FALSE))</f>
        <v>#N/A</v>
      </c>
      <c r="W322" s="207" t="s">
        <v>159</v>
      </c>
    </row>
    <row r="323" spans="10:23" x14ac:dyDescent="0.25">
      <c r="J323"/>
      <c r="L323" s="196" t="e">
        <f>IF(VLOOKUP($B323,'Data summary'!$L$2:$W$523,L$14,FALSE)=0,NA(),VLOOKUP($B323,'Data summary'!$L$2:$W$523,L$14,FALSE))</f>
        <v>#N/A</v>
      </c>
      <c r="M323" s="197" t="e">
        <f>IF(VLOOKUP($B323,'Data summary'!$L$2:$W$523,M$14,FALSE)=0,NA(),VLOOKUP($B323,'Data summary'!$L$2:$W$523,M$14,FALSE))</f>
        <v>#N/A</v>
      </c>
      <c r="N323" s="197" t="e">
        <f>IF(VLOOKUP($B323,'Data summary'!$L$2:$W$523,N$14,FALSE)=0,NA(),VLOOKUP($B323,'Data summary'!$L$2:$W$523,N$14,FALSE))</f>
        <v>#N/A</v>
      </c>
      <c r="O323" s="197" t="e">
        <f>IF(VLOOKUP($B323,'Data summary'!$L$2:$W$523,O$14,FALSE)=0,NA(),VLOOKUP($B323,'Data summary'!$L$2:$W$523,O$14,FALSE))</f>
        <v>#N/A</v>
      </c>
      <c r="P323" s="197" t="e">
        <f>IF(VLOOKUP($B323,'Data summary'!$L$2:$W$523,P$14,FALSE)=0,NA(),VLOOKUP($B323,'Data summary'!$L$2:$W$523,P$14,FALSE))</f>
        <v>#N/A</v>
      </c>
      <c r="Q323" s="197" t="e">
        <f>IF(VLOOKUP($B323,'Data summary'!$L$2:$W$523,Q$14,FALSE)=0,NA(),VLOOKUP($B323,'Data summary'!$L$2:$W$523,Q$14,FALSE))</f>
        <v>#N/A</v>
      </c>
      <c r="R323" s="197" t="e">
        <f>IF(VLOOKUP($B323,'Data summary'!$L$2:$W$523,R$14,FALSE)=0,NA(),VLOOKUP($B323,'Data summary'!$L$2:$W$523,R$14,FALSE))</f>
        <v>#N/A</v>
      </c>
      <c r="S323" s="197" t="e">
        <f>IF(VLOOKUP($B323,'Data summary'!$L$2:$W$523,S$14,FALSE)=0,NA(),VLOOKUP($B323,'Data summary'!$L$2:$W$523,S$14,FALSE))</f>
        <v>#N/A</v>
      </c>
      <c r="T323" s="197" t="e">
        <f>IF(VLOOKUP($B323,'Data summary'!$L$2:$W$523,T$14,FALSE)=0,NA(),VLOOKUP($B323,'Data summary'!$L$2:$W$523,T$14,FALSE))</f>
        <v>#N/A</v>
      </c>
      <c r="U323" s="197" t="e">
        <f>IF(VLOOKUP($B323,'Data summary'!$L$2:$W$523,U$14,FALSE)=0,NA(),VLOOKUP($B323,'Data summary'!$L$2:$W$523,U$14,FALSE))</f>
        <v>#N/A</v>
      </c>
      <c r="V323" s="198" t="e">
        <f>IF(VLOOKUP($B323,'Data summary'!$L$2:$W$523,V$14,FALSE)=0,NA(),VLOOKUP($B323,'Data summary'!$L$2:$W$523,V$14,FALSE))</f>
        <v>#N/A</v>
      </c>
      <c r="W323" s="207" t="s">
        <v>159</v>
      </c>
    </row>
    <row r="324" spans="10:23" x14ac:dyDescent="0.25">
      <c r="J324"/>
      <c r="L324" s="196" t="e">
        <f>IF(VLOOKUP($B324,'Data summary'!$L$2:$W$523,L$14,FALSE)=0,NA(),VLOOKUP($B324,'Data summary'!$L$2:$W$523,L$14,FALSE))</f>
        <v>#N/A</v>
      </c>
      <c r="M324" s="197" t="e">
        <f>IF(VLOOKUP($B324,'Data summary'!$L$2:$W$523,M$14,FALSE)=0,NA(),VLOOKUP($B324,'Data summary'!$L$2:$W$523,M$14,FALSE))</f>
        <v>#N/A</v>
      </c>
      <c r="N324" s="197" t="e">
        <f>IF(VLOOKUP($B324,'Data summary'!$L$2:$W$523,N$14,FALSE)=0,NA(),VLOOKUP($B324,'Data summary'!$L$2:$W$523,N$14,FALSE))</f>
        <v>#N/A</v>
      </c>
      <c r="O324" s="197" t="e">
        <f>IF(VLOOKUP($B324,'Data summary'!$L$2:$W$523,O$14,FALSE)=0,NA(),VLOOKUP($B324,'Data summary'!$L$2:$W$523,O$14,FALSE))</f>
        <v>#N/A</v>
      </c>
      <c r="P324" s="197" t="e">
        <f>IF(VLOOKUP($B324,'Data summary'!$L$2:$W$523,P$14,FALSE)=0,NA(),VLOOKUP($B324,'Data summary'!$L$2:$W$523,P$14,FALSE))</f>
        <v>#N/A</v>
      </c>
      <c r="Q324" s="197" t="e">
        <f>IF(VLOOKUP($B324,'Data summary'!$L$2:$W$523,Q$14,FALSE)=0,NA(),VLOOKUP($B324,'Data summary'!$L$2:$W$523,Q$14,FALSE))</f>
        <v>#N/A</v>
      </c>
      <c r="R324" s="197" t="e">
        <f>IF(VLOOKUP($B324,'Data summary'!$L$2:$W$523,R$14,FALSE)=0,NA(),VLOOKUP($B324,'Data summary'!$L$2:$W$523,R$14,FALSE))</f>
        <v>#N/A</v>
      </c>
      <c r="S324" s="197" t="e">
        <f>IF(VLOOKUP($B324,'Data summary'!$L$2:$W$523,S$14,FALSE)=0,NA(),VLOOKUP($B324,'Data summary'!$L$2:$W$523,S$14,FALSE))</f>
        <v>#N/A</v>
      </c>
      <c r="T324" s="197" t="e">
        <f>IF(VLOOKUP($B324,'Data summary'!$L$2:$W$523,T$14,FALSE)=0,NA(),VLOOKUP($B324,'Data summary'!$L$2:$W$523,T$14,FALSE))</f>
        <v>#N/A</v>
      </c>
      <c r="U324" s="197" t="e">
        <f>IF(VLOOKUP($B324,'Data summary'!$L$2:$W$523,U$14,FALSE)=0,NA(),VLOOKUP($B324,'Data summary'!$L$2:$W$523,U$14,FALSE))</f>
        <v>#N/A</v>
      </c>
      <c r="V324" s="198" t="e">
        <f>IF(VLOOKUP($B324,'Data summary'!$L$2:$W$523,V$14,FALSE)=0,NA(),VLOOKUP($B324,'Data summary'!$L$2:$W$523,V$14,FALSE))</f>
        <v>#N/A</v>
      </c>
      <c r="W324" s="207" t="s">
        <v>159</v>
      </c>
    </row>
    <row r="325" spans="10:23" x14ac:dyDescent="0.25">
      <c r="J325"/>
      <c r="L325" s="196" t="e">
        <f>IF(VLOOKUP($B325,'Data summary'!$L$2:$W$523,L$14,FALSE)=0,NA(),VLOOKUP($B325,'Data summary'!$L$2:$W$523,L$14,FALSE))</f>
        <v>#N/A</v>
      </c>
      <c r="M325" s="197" t="e">
        <f>IF(VLOOKUP($B325,'Data summary'!$L$2:$W$523,M$14,FALSE)=0,NA(),VLOOKUP($B325,'Data summary'!$L$2:$W$523,M$14,FALSE))</f>
        <v>#N/A</v>
      </c>
      <c r="N325" s="197" t="e">
        <f>IF(VLOOKUP($B325,'Data summary'!$L$2:$W$523,N$14,FALSE)=0,NA(),VLOOKUP($B325,'Data summary'!$L$2:$W$523,N$14,FALSE))</f>
        <v>#N/A</v>
      </c>
      <c r="O325" s="197" t="e">
        <f>IF(VLOOKUP($B325,'Data summary'!$L$2:$W$523,O$14,FALSE)=0,NA(),VLOOKUP($B325,'Data summary'!$L$2:$W$523,O$14,FALSE))</f>
        <v>#N/A</v>
      </c>
      <c r="P325" s="197" t="e">
        <f>IF(VLOOKUP($B325,'Data summary'!$L$2:$W$523,P$14,FALSE)=0,NA(),VLOOKUP($B325,'Data summary'!$L$2:$W$523,P$14,FALSE))</f>
        <v>#N/A</v>
      </c>
      <c r="Q325" s="197" t="e">
        <f>IF(VLOOKUP($B325,'Data summary'!$L$2:$W$523,Q$14,FALSE)=0,NA(),VLOOKUP($B325,'Data summary'!$L$2:$W$523,Q$14,FALSE))</f>
        <v>#N/A</v>
      </c>
      <c r="R325" s="197" t="e">
        <f>IF(VLOOKUP($B325,'Data summary'!$L$2:$W$523,R$14,FALSE)=0,NA(),VLOOKUP($B325,'Data summary'!$L$2:$W$523,R$14,FALSE))</f>
        <v>#N/A</v>
      </c>
      <c r="S325" s="197" t="e">
        <f>IF(VLOOKUP($B325,'Data summary'!$L$2:$W$523,S$14,FALSE)=0,NA(),VLOOKUP($B325,'Data summary'!$L$2:$W$523,S$14,FALSE))</f>
        <v>#N/A</v>
      </c>
      <c r="T325" s="197" t="e">
        <f>IF(VLOOKUP($B325,'Data summary'!$L$2:$W$523,T$14,FALSE)=0,NA(),VLOOKUP($B325,'Data summary'!$L$2:$W$523,T$14,FALSE))</f>
        <v>#N/A</v>
      </c>
      <c r="U325" s="197" t="e">
        <f>IF(VLOOKUP($B325,'Data summary'!$L$2:$W$523,U$14,FALSE)=0,NA(),VLOOKUP($B325,'Data summary'!$L$2:$W$523,U$14,FALSE))</f>
        <v>#N/A</v>
      </c>
      <c r="V325" s="198" t="e">
        <f>IF(VLOOKUP($B325,'Data summary'!$L$2:$W$523,V$14,FALSE)=0,NA(),VLOOKUP($B325,'Data summary'!$L$2:$W$523,V$14,FALSE))</f>
        <v>#N/A</v>
      </c>
      <c r="W325" s="207" t="s">
        <v>159</v>
      </c>
    </row>
    <row r="326" spans="10:23" x14ac:dyDescent="0.25">
      <c r="J326"/>
      <c r="L326" s="196" t="e">
        <f>IF(VLOOKUP($B326,'Data summary'!$L$2:$W$523,L$14,FALSE)=0,NA(),VLOOKUP($B326,'Data summary'!$L$2:$W$523,L$14,FALSE))</f>
        <v>#N/A</v>
      </c>
      <c r="M326" s="197" t="e">
        <f>IF(VLOOKUP($B326,'Data summary'!$L$2:$W$523,M$14,FALSE)=0,NA(),VLOOKUP($B326,'Data summary'!$L$2:$W$523,M$14,FALSE))</f>
        <v>#N/A</v>
      </c>
      <c r="N326" s="197" t="e">
        <f>IF(VLOOKUP($B326,'Data summary'!$L$2:$W$523,N$14,FALSE)=0,NA(),VLOOKUP($B326,'Data summary'!$L$2:$W$523,N$14,FALSE))</f>
        <v>#N/A</v>
      </c>
      <c r="O326" s="197" t="e">
        <f>IF(VLOOKUP($B326,'Data summary'!$L$2:$W$523,O$14,FALSE)=0,NA(),VLOOKUP($B326,'Data summary'!$L$2:$W$523,O$14,FALSE))</f>
        <v>#N/A</v>
      </c>
      <c r="P326" s="197" t="e">
        <f>IF(VLOOKUP($B326,'Data summary'!$L$2:$W$523,P$14,FALSE)=0,NA(),VLOOKUP($B326,'Data summary'!$L$2:$W$523,P$14,FALSE))</f>
        <v>#N/A</v>
      </c>
      <c r="Q326" s="197" t="e">
        <f>IF(VLOOKUP($B326,'Data summary'!$L$2:$W$523,Q$14,FALSE)=0,NA(),VLOOKUP($B326,'Data summary'!$L$2:$W$523,Q$14,FALSE))</f>
        <v>#N/A</v>
      </c>
      <c r="R326" s="197" t="e">
        <f>IF(VLOOKUP($B326,'Data summary'!$L$2:$W$523,R$14,FALSE)=0,NA(),VLOOKUP($B326,'Data summary'!$L$2:$W$523,R$14,FALSE))</f>
        <v>#N/A</v>
      </c>
      <c r="S326" s="197" t="e">
        <f>IF(VLOOKUP($B326,'Data summary'!$L$2:$W$523,S$14,FALSE)=0,NA(),VLOOKUP($B326,'Data summary'!$L$2:$W$523,S$14,FALSE))</f>
        <v>#N/A</v>
      </c>
      <c r="T326" s="197" t="e">
        <f>IF(VLOOKUP($B326,'Data summary'!$L$2:$W$523,T$14,FALSE)=0,NA(),VLOOKUP($B326,'Data summary'!$L$2:$W$523,T$14,FALSE))</f>
        <v>#N/A</v>
      </c>
      <c r="U326" s="197" t="e">
        <f>IF(VLOOKUP($B326,'Data summary'!$L$2:$W$523,U$14,FALSE)=0,NA(),VLOOKUP($B326,'Data summary'!$L$2:$W$523,U$14,FALSE))</f>
        <v>#N/A</v>
      </c>
      <c r="V326" s="198" t="e">
        <f>IF(VLOOKUP($B326,'Data summary'!$L$2:$W$523,V$14,FALSE)=0,NA(),VLOOKUP($B326,'Data summary'!$L$2:$W$523,V$14,FALSE))</f>
        <v>#N/A</v>
      </c>
      <c r="W326" s="207" t="s">
        <v>159</v>
      </c>
    </row>
    <row r="327" spans="10:23" x14ac:dyDescent="0.25">
      <c r="J327"/>
      <c r="L327" s="196" t="e">
        <f>IF(VLOOKUP($B327,'Data summary'!$L$2:$W$523,L$14,FALSE)=0,NA(),VLOOKUP($B327,'Data summary'!$L$2:$W$523,L$14,FALSE))</f>
        <v>#N/A</v>
      </c>
      <c r="M327" s="197" t="e">
        <f>IF(VLOOKUP($B327,'Data summary'!$L$2:$W$523,M$14,FALSE)=0,NA(),VLOOKUP($B327,'Data summary'!$L$2:$W$523,M$14,FALSE))</f>
        <v>#N/A</v>
      </c>
      <c r="N327" s="197" t="e">
        <f>IF(VLOOKUP($B327,'Data summary'!$L$2:$W$523,N$14,FALSE)=0,NA(),VLOOKUP($B327,'Data summary'!$L$2:$W$523,N$14,FALSE))</f>
        <v>#N/A</v>
      </c>
      <c r="O327" s="197" t="e">
        <f>IF(VLOOKUP($B327,'Data summary'!$L$2:$W$523,O$14,FALSE)=0,NA(),VLOOKUP($B327,'Data summary'!$L$2:$W$523,O$14,FALSE))</f>
        <v>#N/A</v>
      </c>
      <c r="P327" s="197" t="e">
        <f>IF(VLOOKUP($B327,'Data summary'!$L$2:$W$523,P$14,FALSE)=0,NA(),VLOOKUP($B327,'Data summary'!$L$2:$W$523,P$14,FALSE))</f>
        <v>#N/A</v>
      </c>
      <c r="Q327" s="197" t="e">
        <f>IF(VLOOKUP($B327,'Data summary'!$L$2:$W$523,Q$14,FALSE)=0,NA(),VLOOKUP($B327,'Data summary'!$L$2:$W$523,Q$14,FALSE))</f>
        <v>#N/A</v>
      </c>
      <c r="R327" s="197" t="e">
        <f>IF(VLOOKUP($B327,'Data summary'!$L$2:$W$523,R$14,FALSE)=0,NA(),VLOOKUP($B327,'Data summary'!$L$2:$W$523,R$14,FALSE))</f>
        <v>#N/A</v>
      </c>
      <c r="S327" s="197" t="e">
        <f>IF(VLOOKUP($B327,'Data summary'!$L$2:$W$523,S$14,FALSE)=0,NA(),VLOOKUP($B327,'Data summary'!$L$2:$W$523,S$14,FALSE))</f>
        <v>#N/A</v>
      </c>
      <c r="T327" s="197" t="e">
        <f>IF(VLOOKUP($B327,'Data summary'!$L$2:$W$523,T$14,FALSE)=0,NA(),VLOOKUP($B327,'Data summary'!$L$2:$W$523,T$14,FALSE))</f>
        <v>#N/A</v>
      </c>
      <c r="U327" s="197" t="e">
        <f>IF(VLOOKUP($B327,'Data summary'!$L$2:$W$523,U$14,FALSE)=0,NA(),VLOOKUP($B327,'Data summary'!$L$2:$W$523,U$14,FALSE))</f>
        <v>#N/A</v>
      </c>
      <c r="V327" s="198" t="e">
        <f>IF(VLOOKUP($B327,'Data summary'!$L$2:$W$523,V$14,FALSE)=0,NA(),VLOOKUP($B327,'Data summary'!$L$2:$W$523,V$14,FALSE))</f>
        <v>#N/A</v>
      </c>
      <c r="W327" s="207" t="s">
        <v>159</v>
      </c>
    </row>
    <row r="328" spans="10:23" x14ac:dyDescent="0.25">
      <c r="J328"/>
      <c r="L328" s="196" t="e">
        <f>IF(VLOOKUP($B328,'Data summary'!$L$2:$W$523,L$14,FALSE)=0,NA(),VLOOKUP($B328,'Data summary'!$L$2:$W$523,L$14,FALSE))</f>
        <v>#N/A</v>
      </c>
      <c r="M328" s="197" t="e">
        <f>IF(VLOOKUP($B328,'Data summary'!$L$2:$W$523,M$14,FALSE)=0,NA(),VLOOKUP($B328,'Data summary'!$L$2:$W$523,M$14,FALSE))</f>
        <v>#N/A</v>
      </c>
      <c r="N328" s="197" t="e">
        <f>IF(VLOOKUP($B328,'Data summary'!$L$2:$W$523,N$14,FALSE)=0,NA(),VLOOKUP($B328,'Data summary'!$L$2:$W$523,N$14,FALSE))</f>
        <v>#N/A</v>
      </c>
      <c r="O328" s="197" t="e">
        <f>IF(VLOOKUP($B328,'Data summary'!$L$2:$W$523,O$14,FALSE)=0,NA(),VLOOKUP($B328,'Data summary'!$L$2:$W$523,O$14,FALSE))</f>
        <v>#N/A</v>
      </c>
      <c r="P328" s="197" t="e">
        <f>IF(VLOOKUP($B328,'Data summary'!$L$2:$W$523,P$14,FALSE)=0,NA(),VLOOKUP($B328,'Data summary'!$L$2:$W$523,P$14,FALSE))</f>
        <v>#N/A</v>
      </c>
      <c r="Q328" s="197" t="e">
        <f>IF(VLOOKUP($B328,'Data summary'!$L$2:$W$523,Q$14,FALSE)=0,NA(),VLOOKUP($B328,'Data summary'!$L$2:$W$523,Q$14,FALSE))</f>
        <v>#N/A</v>
      </c>
      <c r="R328" s="197" t="e">
        <f>IF(VLOOKUP($B328,'Data summary'!$L$2:$W$523,R$14,FALSE)=0,NA(),VLOOKUP($B328,'Data summary'!$L$2:$W$523,R$14,FALSE))</f>
        <v>#N/A</v>
      </c>
      <c r="S328" s="197" t="e">
        <f>IF(VLOOKUP($B328,'Data summary'!$L$2:$W$523,S$14,FALSE)=0,NA(),VLOOKUP($B328,'Data summary'!$L$2:$W$523,S$14,FALSE))</f>
        <v>#N/A</v>
      </c>
      <c r="T328" s="197" t="e">
        <f>IF(VLOOKUP($B328,'Data summary'!$L$2:$W$523,T$14,FALSE)=0,NA(),VLOOKUP($B328,'Data summary'!$L$2:$W$523,T$14,FALSE))</f>
        <v>#N/A</v>
      </c>
      <c r="U328" s="197" t="e">
        <f>IF(VLOOKUP($B328,'Data summary'!$L$2:$W$523,U$14,FALSE)=0,NA(),VLOOKUP($B328,'Data summary'!$L$2:$W$523,U$14,FALSE))</f>
        <v>#N/A</v>
      </c>
      <c r="V328" s="198" t="e">
        <f>IF(VLOOKUP($B328,'Data summary'!$L$2:$W$523,V$14,FALSE)=0,NA(),VLOOKUP($B328,'Data summary'!$L$2:$W$523,V$14,FALSE))</f>
        <v>#N/A</v>
      </c>
      <c r="W328" s="207" t="s">
        <v>159</v>
      </c>
    </row>
    <row r="329" spans="10:23" x14ac:dyDescent="0.25">
      <c r="J329"/>
      <c r="L329" s="196" t="e">
        <f>IF(VLOOKUP($B329,'Data summary'!$L$2:$W$523,L$14,FALSE)=0,NA(),VLOOKUP($B329,'Data summary'!$L$2:$W$523,L$14,FALSE))</f>
        <v>#N/A</v>
      </c>
      <c r="M329" s="197" t="e">
        <f>IF(VLOOKUP($B329,'Data summary'!$L$2:$W$523,M$14,FALSE)=0,NA(),VLOOKUP($B329,'Data summary'!$L$2:$W$523,M$14,FALSE))</f>
        <v>#N/A</v>
      </c>
      <c r="N329" s="197" t="e">
        <f>IF(VLOOKUP($B329,'Data summary'!$L$2:$W$523,N$14,FALSE)=0,NA(),VLOOKUP($B329,'Data summary'!$L$2:$W$523,N$14,FALSE))</f>
        <v>#N/A</v>
      </c>
      <c r="O329" s="197" t="e">
        <f>IF(VLOOKUP($B329,'Data summary'!$L$2:$W$523,O$14,FALSE)=0,NA(),VLOOKUP($B329,'Data summary'!$L$2:$W$523,O$14,FALSE))</f>
        <v>#N/A</v>
      </c>
      <c r="P329" s="197" t="e">
        <f>IF(VLOOKUP($B329,'Data summary'!$L$2:$W$523,P$14,FALSE)=0,NA(),VLOOKUP($B329,'Data summary'!$L$2:$W$523,P$14,FALSE))</f>
        <v>#N/A</v>
      </c>
      <c r="Q329" s="197" t="e">
        <f>IF(VLOOKUP($B329,'Data summary'!$L$2:$W$523,Q$14,FALSE)=0,NA(),VLOOKUP($B329,'Data summary'!$L$2:$W$523,Q$14,FALSE))</f>
        <v>#N/A</v>
      </c>
      <c r="R329" s="197" t="e">
        <f>IF(VLOOKUP($B329,'Data summary'!$L$2:$W$523,R$14,FALSE)=0,NA(),VLOOKUP($B329,'Data summary'!$L$2:$W$523,R$14,FALSE))</f>
        <v>#N/A</v>
      </c>
      <c r="S329" s="197" t="e">
        <f>IF(VLOOKUP($B329,'Data summary'!$L$2:$W$523,S$14,FALSE)=0,NA(),VLOOKUP($B329,'Data summary'!$L$2:$W$523,S$14,FALSE))</f>
        <v>#N/A</v>
      </c>
      <c r="T329" s="197" t="e">
        <f>IF(VLOOKUP($B329,'Data summary'!$L$2:$W$523,T$14,FALSE)=0,NA(),VLOOKUP($B329,'Data summary'!$L$2:$W$523,T$14,FALSE))</f>
        <v>#N/A</v>
      </c>
      <c r="U329" s="197" t="e">
        <f>IF(VLOOKUP($B329,'Data summary'!$L$2:$W$523,U$14,FALSE)=0,NA(),VLOOKUP($B329,'Data summary'!$L$2:$W$523,U$14,FALSE))</f>
        <v>#N/A</v>
      </c>
      <c r="V329" s="198" t="e">
        <f>IF(VLOOKUP($B329,'Data summary'!$L$2:$W$523,V$14,FALSE)=0,NA(),VLOOKUP($B329,'Data summary'!$L$2:$W$523,V$14,FALSE))</f>
        <v>#N/A</v>
      </c>
      <c r="W329" s="207" t="s">
        <v>159</v>
      </c>
    </row>
    <row r="330" spans="10:23" x14ac:dyDescent="0.25">
      <c r="J330"/>
      <c r="L330" s="196" t="e">
        <f>IF(VLOOKUP($B330,'Data summary'!$L$2:$W$523,L$14,FALSE)=0,NA(),VLOOKUP($B330,'Data summary'!$L$2:$W$523,L$14,FALSE))</f>
        <v>#N/A</v>
      </c>
      <c r="M330" s="197" t="e">
        <f>IF(VLOOKUP($B330,'Data summary'!$L$2:$W$523,M$14,FALSE)=0,NA(),VLOOKUP($B330,'Data summary'!$L$2:$W$523,M$14,FALSE))</f>
        <v>#N/A</v>
      </c>
      <c r="N330" s="197" t="e">
        <f>IF(VLOOKUP($B330,'Data summary'!$L$2:$W$523,N$14,FALSE)=0,NA(),VLOOKUP($B330,'Data summary'!$L$2:$W$523,N$14,FALSE))</f>
        <v>#N/A</v>
      </c>
      <c r="O330" s="197" t="e">
        <f>IF(VLOOKUP($B330,'Data summary'!$L$2:$W$523,O$14,FALSE)=0,NA(),VLOOKUP($B330,'Data summary'!$L$2:$W$523,O$14,FALSE))</f>
        <v>#N/A</v>
      </c>
      <c r="P330" s="197" t="e">
        <f>IF(VLOOKUP($B330,'Data summary'!$L$2:$W$523,P$14,FALSE)=0,NA(),VLOOKUP($B330,'Data summary'!$L$2:$W$523,P$14,FALSE))</f>
        <v>#N/A</v>
      </c>
      <c r="Q330" s="197" t="e">
        <f>IF(VLOOKUP($B330,'Data summary'!$L$2:$W$523,Q$14,FALSE)=0,NA(),VLOOKUP($B330,'Data summary'!$L$2:$W$523,Q$14,FALSE))</f>
        <v>#N/A</v>
      </c>
      <c r="R330" s="197" t="e">
        <f>IF(VLOOKUP($B330,'Data summary'!$L$2:$W$523,R$14,FALSE)=0,NA(),VLOOKUP($B330,'Data summary'!$L$2:$W$523,R$14,FALSE))</f>
        <v>#N/A</v>
      </c>
      <c r="S330" s="197" t="e">
        <f>IF(VLOOKUP($B330,'Data summary'!$L$2:$W$523,S$14,FALSE)=0,NA(),VLOOKUP($B330,'Data summary'!$L$2:$W$523,S$14,FALSE))</f>
        <v>#N/A</v>
      </c>
      <c r="T330" s="197" t="e">
        <f>IF(VLOOKUP($B330,'Data summary'!$L$2:$W$523,T$14,FALSE)=0,NA(),VLOOKUP($B330,'Data summary'!$L$2:$W$523,T$14,FALSE))</f>
        <v>#N/A</v>
      </c>
      <c r="U330" s="197" t="e">
        <f>IF(VLOOKUP($B330,'Data summary'!$L$2:$W$523,U$14,FALSE)=0,NA(),VLOOKUP($B330,'Data summary'!$L$2:$W$523,U$14,FALSE))</f>
        <v>#N/A</v>
      </c>
      <c r="V330" s="198" t="e">
        <f>IF(VLOOKUP($B330,'Data summary'!$L$2:$W$523,V$14,FALSE)=0,NA(),VLOOKUP($B330,'Data summary'!$L$2:$W$523,V$14,FALSE))</f>
        <v>#N/A</v>
      </c>
      <c r="W330" s="207" t="s">
        <v>159</v>
      </c>
    </row>
    <row r="331" spans="10:23" x14ac:dyDescent="0.25">
      <c r="J331"/>
      <c r="L331" s="196" t="e">
        <f>IF(VLOOKUP($B331,'Data summary'!$L$2:$W$523,L$14,FALSE)=0,NA(),VLOOKUP($B331,'Data summary'!$L$2:$W$523,L$14,FALSE))</f>
        <v>#N/A</v>
      </c>
      <c r="M331" s="197" t="e">
        <f>IF(VLOOKUP($B331,'Data summary'!$L$2:$W$523,M$14,FALSE)=0,NA(),VLOOKUP($B331,'Data summary'!$L$2:$W$523,M$14,FALSE))</f>
        <v>#N/A</v>
      </c>
      <c r="N331" s="197" t="e">
        <f>IF(VLOOKUP($B331,'Data summary'!$L$2:$W$523,N$14,FALSE)=0,NA(),VLOOKUP($B331,'Data summary'!$L$2:$W$523,N$14,FALSE))</f>
        <v>#N/A</v>
      </c>
      <c r="O331" s="197" t="e">
        <f>IF(VLOOKUP($B331,'Data summary'!$L$2:$W$523,O$14,FALSE)=0,NA(),VLOOKUP($B331,'Data summary'!$L$2:$W$523,O$14,FALSE))</f>
        <v>#N/A</v>
      </c>
      <c r="P331" s="197" t="e">
        <f>IF(VLOOKUP($B331,'Data summary'!$L$2:$W$523,P$14,FALSE)=0,NA(),VLOOKUP($B331,'Data summary'!$L$2:$W$523,P$14,FALSE))</f>
        <v>#N/A</v>
      </c>
      <c r="Q331" s="197" t="e">
        <f>IF(VLOOKUP($B331,'Data summary'!$L$2:$W$523,Q$14,FALSE)=0,NA(),VLOOKUP($B331,'Data summary'!$L$2:$W$523,Q$14,FALSE))</f>
        <v>#N/A</v>
      </c>
      <c r="R331" s="197" t="e">
        <f>IF(VLOOKUP($B331,'Data summary'!$L$2:$W$523,R$14,FALSE)=0,NA(),VLOOKUP($B331,'Data summary'!$L$2:$W$523,R$14,FALSE))</f>
        <v>#N/A</v>
      </c>
      <c r="S331" s="197" t="e">
        <f>IF(VLOOKUP($B331,'Data summary'!$L$2:$W$523,S$14,FALSE)=0,NA(),VLOOKUP($B331,'Data summary'!$L$2:$W$523,S$14,FALSE))</f>
        <v>#N/A</v>
      </c>
      <c r="T331" s="197" t="e">
        <f>IF(VLOOKUP($B331,'Data summary'!$L$2:$W$523,T$14,FALSE)=0,NA(),VLOOKUP($B331,'Data summary'!$L$2:$W$523,T$14,FALSE))</f>
        <v>#N/A</v>
      </c>
      <c r="U331" s="197" t="e">
        <f>IF(VLOOKUP($B331,'Data summary'!$L$2:$W$523,U$14,FALSE)=0,NA(),VLOOKUP($B331,'Data summary'!$L$2:$W$523,U$14,FALSE))</f>
        <v>#N/A</v>
      </c>
      <c r="V331" s="198" t="e">
        <f>IF(VLOOKUP($B331,'Data summary'!$L$2:$W$523,V$14,FALSE)=0,NA(),VLOOKUP($B331,'Data summary'!$L$2:$W$523,V$14,FALSE))</f>
        <v>#N/A</v>
      </c>
      <c r="W331" s="207" t="s">
        <v>159</v>
      </c>
    </row>
    <row r="332" spans="10:23" x14ac:dyDescent="0.25">
      <c r="J332"/>
      <c r="L332" s="196" t="e">
        <f>IF(VLOOKUP($B332,'Data summary'!$L$2:$W$523,L$14,FALSE)=0,NA(),VLOOKUP($B332,'Data summary'!$L$2:$W$523,L$14,FALSE))</f>
        <v>#N/A</v>
      </c>
      <c r="M332" s="197" t="e">
        <f>IF(VLOOKUP($B332,'Data summary'!$L$2:$W$523,M$14,FALSE)=0,NA(),VLOOKUP($B332,'Data summary'!$L$2:$W$523,M$14,FALSE))</f>
        <v>#N/A</v>
      </c>
      <c r="N332" s="197" t="e">
        <f>IF(VLOOKUP($B332,'Data summary'!$L$2:$W$523,N$14,FALSE)=0,NA(),VLOOKUP($B332,'Data summary'!$L$2:$W$523,N$14,FALSE))</f>
        <v>#N/A</v>
      </c>
      <c r="O332" s="197" t="e">
        <f>IF(VLOOKUP($B332,'Data summary'!$L$2:$W$523,O$14,FALSE)=0,NA(),VLOOKUP($B332,'Data summary'!$L$2:$W$523,O$14,FALSE))</f>
        <v>#N/A</v>
      </c>
      <c r="P332" s="197" t="e">
        <f>IF(VLOOKUP($B332,'Data summary'!$L$2:$W$523,P$14,FALSE)=0,NA(),VLOOKUP($B332,'Data summary'!$L$2:$W$523,P$14,FALSE))</f>
        <v>#N/A</v>
      </c>
      <c r="Q332" s="197" t="e">
        <f>IF(VLOOKUP($B332,'Data summary'!$L$2:$W$523,Q$14,FALSE)=0,NA(),VLOOKUP($B332,'Data summary'!$L$2:$W$523,Q$14,FALSE))</f>
        <v>#N/A</v>
      </c>
      <c r="R332" s="197" t="e">
        <f>IF(VLOOKUP($B332,'Data summary'!$L$2:$W$523,R$14,FALSE)=0,NA(),VLOOKUP($B332,'Data summary'!$L$2:$W$523,R$14,FALSE))</f>
        <v>#N/A</v>
      </c>
      <c r="S332" s="197" t="e">
        <f>IF(VLOOKUP($B332,'Data summary'!$L$2:$W$523,S$14,FALSE)=0,NA(),VLOOKUP($B332,'Data summary'!$L$2:$W$523,S$14,FALSE))</f>
        <v>#N/A</v>
      </c>
      <c r="T332" s="197" t="e">
        <f>IF(VLOOKUP($B332,'Data summary'!$L$2:$W$523,T$14,FALSE)=0,NA(),VLOOKUP($B332,'Data summary'!$L$2:$W$523,T$14,FALSE))</f>
        <v>#N/A</v>
      </c>
      <c r="U332" s="197" t="e">
        <f>IF(VLOOKUP($B332,'Data summary'!$L$2:$W$523,U$14,FALSE)=0,NA(),VLOOKUP($B332,'Data summary'!$L$2:$W$523,U$14,FALSE))</f>
        <v>#N/A</v>
      </c>
      <c r="V332" s="198" t="e">
        <f>IF(VLOOKUP($B332,'Data summary'!$L$2:$W$523,V$14,FALSE)=0,NA(),VLOOKUP($B332,'Data summary'!$L$2:$W$523,V$14,FALSE))</f>
        <v>#N/A</v>
      </c>
      <c r="W332" s="207" t="s">
        <v>159</v>
      </c>
    </row>
    <row r="333" spans="10:23" x14ac:dyDescent="0.25">
      <c r="J333"/>
      <c r="L333" s="196" t="e">
        <f>IF(VLOOKUP($B333,'Data summary'!$L$2:$W$523,L$14,FALSE)=0,NA(),VLOOKUP($B333,'Data summary'!$L$2:$W$523,L$14,FALSE))</f>
        <v>#N/A</v>
      </c>
      <c r="M333" s="197" t="e">
        <f>IF(VLOOKUP($B333,'Data summary'!$L$2:$W$523,M$14,FALSE)=0,NA(),VLOOKUP($B333,'Data summary'!$L$2:$W$523,M$14,FALSE))</f>
        <v>#N/A</v>
      </c>
      <c r="N333" s="197" t="e">
        <f>IF(VLOOKUP($B333,'Data summary'!$L$2:$W$523,N$14,FALSE)=0,NA(),VLOOKUP($B333,'Data summary'!$L$2:$W$523,N$14,FALSE))</f>
        <v>#N/A</v>
      </c>
      <c r="O333" s="197" t="e">
        <f>IF(VLOOKUP($B333,'Data summary'!$L$2:$W$523,O$14,FALSE)=0,NA(),VLOOKUP($B333,'Data summary'!$L$2:$W$523,O$14,FALSE))</f>
        <v>#N/A</v>
      </c>
      <c r="P333" s="197" t="e">
        <f>IF(VLOOKUP($B333,'Data summary'!$L$2:$W$523,P$14,FALSE)=0,NA(),VLOOKUP($B333,'Data summary'!$L$2:$W$523,P$14,FALSE))</f>
        <v>#N/A</v>
      </c>
      <c r="Q333" s="197" t="e">
        <f>IF(VLOOKUP($B333,'Data summary'!$L$2:$W$523,Q$14,FALSE)=0,NA(),VLOOKUP($B333,'Data summary'!$L$2:$W$523,Q$14,FALSE))</f>
        <v>#N/A</v>
      </c>
      <c r="R333" s="197" t="e">
        <f>IF(VLOOKUP($B333,'Data summary'!$L$2:$W$523,R$14,FALSE)=0,NA(),VLOOKUP($B333,'Data summary'!$L$2:$W$523,R$14,FALSE))</f>
        <v>#N/A</v>
      </c>
      <c r="S333" s="197" t="e">
        <f>IF(VLOOKUP($B333,'Data summary'!$L$2:$W$523,S$14,FALSE)=0,NA(),VLOOKUP($B333,'Data summary'!$L$2:$W$523,S$14,FALSE))</f>
        <v>#N/A</v>
      </c>
      <c r="T333" s="197" t="e">
        <f>IF(VLOOKUP($B333,'Data summary'!$L$2:$W$523,T$14,FALSE)=0,NA(),VLOOKUP($B333,'Data summary'!$L$2:$W$523,T$14,FALSE))</f>
        <v>#N/A</v>
      </c>
      <c r="U333" s="197" t="e">
        <f>IF(VLOOKUP($B333,'Data summary'!$L$2:$W$523,U$14,FALSE)=0,NA(),VLOOKUP($B333,'Data summary'!$L$2:$W$523,U$14,FALSE))</f>
        <v>#N/A</v>
      </c>
      <c r="V333" s="198" t="e">
        <f>IF(VLOOKUP($B333,'Data summary'!$L$2:$W$523,V$14,FALSE)=0,NA(),VLOOKUP($B333,'Data summary'!$L$2:$W$523,V$14,FALSE))</f>
        <v>#N/A</v>
      </c>
      <c r="W333" s="207" t="s">
        <v>159</v>
      </c>
    </row>
    <row r="334" spans="10:23" x14ac:dyDescent="0.25">
      <c r="J334"/>
      <c r="L334" s="196" t="e">
        <f>IF(VLOOKUP($B334,'Data summary'!$L$2:$W$523,L$14,FALSE)=0,NA(),VLOOKUP($B334,'Data summary'!$L$2:$W$523,L$14,FALSE))</f>
        <v>#N/A</v>
      </c>
      <c r="M334" s="197" t="e">
        <f>IF(VLOOKUP($B334,'Data summary'!$L$2:$W$523,M$14,FALSE)=0,NA(),VLOOKUP($B334,'Data summary'!$L$2:$W$523,M$14,FALSE))</f>
        <v>#N/A</v>
      </c>
      <c r="N334" s="197" t="e">
        <f>IF(VLOOKUP($B334,'Data summary'!$L$2:$W$523,N$14,FALSE)=0,NA(),VLOOKUP($B334,'Data summary'!$L$2:$W$523,N$14,FALSE))</f>
        <v>#N/A</v>
      </c>
      <c r="O334" s="197" t="e">
        <f>IF(VLOOKUP($B334,'Data summary'!$L$2:$W$523,O$14,FALSE)=0,NA(),VLOOKUP($B334,'Data summary'!$L$2:$W$523,O$14,FALSE))</f>
        <v>#N/A</v>
      </c>
      <c r="P334" s="197" t="e">
        <f>IF(VLOOKUP($B334,'Data summary'!$L$2:$W$523,P$14,FALSE)=0,NA(),VLOOKUP($B334,'Data summary'!$L$2:$W$523,P$14,FALSE))</f>
        <v>#N/A</v>
      </c>
      <c r="Q334" s="197" t="e">
        <f>IF(VLOOKUP($B334,'Data summary'!$L$2:$W$523,Q$14,FALSE)=0,NA(),VLOOKUP($B334,'Data summary'!$L$2:$W$523,Q$14,FALSE))</f>
        <v>#N/A</v>
      </c>
      <c r="R334" s="197" t="e">
        <f>IF(VLOOKUP($B334,'Data summary'!$L$2:$W$523,R$14,FALSE)=0,NA(),VLOOKUP($B334,'Data summary'!$L$2:$W$523,R$14,FALSE))</f>
        <v>#N/A</v>
      </c>
      <c r="S334" s="197" t="e">
        <f>IF(VLOOKUP($B334,'Data summary'!$L$2:$W$523,S$14,FALSE)=0,NA(),VLOOKUP($B334,'Data summary'!$L$2:$W$523,S$14,FALSE))</f>
        <v>#N/A</v>
      </c>
      <c r="T334" s="197" t="e">
        <f>IF(VLOOKUP($B334,'Data summary'!$L$2:$W$523,T$14,FALSE)=0,NA(),VLOOKUP($B334,'Data summary'!$L$2:$W$523,T$14,FALSE))</f>
        <v>#N/A</v>
      </c>
      <c r="U334" s="197" t="e">
        <f>IF(VLOOKUP($B334,'Data summary'!$L$2:$W$523,U$14,FALSE)=0,NA(),VLOOKUP($B334,'Data summary'!$L$2:$W$523,U$14,FALSE))</f>
        <v>#N/A</v>
      </c>
      <c r="V334" s="198" t="e">
        <f>IF(VLOOKUP($B334,'Data summary'!$L$2:$W$523,V$14,FALSE)=0,NA(),VLOOKUP($B334,'Data summary'!$L$2:$W$523,V$14,FALSE))</f>
        <v>#N/A</v>
      </c>
      <c r="W334" s="207" t="s">
        <v>159</v>
      </c>
    </row>
    <row r="335" spans="10:23" x14ac:dyDescent="0.25">
      <c r="J335"/>
      <c r="L335" s="196" t="e">
        <f>IF(VLOOKUP($B335,'Data summary'!$L$2:$W$523,L$14,FALSE)=0,NA(),VLOOKUP($B335,'Data summary'!$L$2:$W$523,L$14,FALSE))</f>
        <v>#N/A</v>
      </c>
      <c r="M335" s="197" t="e">
        <f>IF(VLOOKUP($B335,'Data summary'!$L$2:$W$523,M$14,FALSE)=0,NA(),VLOOKUP($B335,'Data summary'!$L$2:$W$523,M$14,FALSE))</f>
        <v>#N/A</v>
      </c>
      <c r="N335" s="197" t="e">
        <f>IF(VLOOKUP($B335,'Data summary'!$L$2:$W$523,N$14,FALSE)=0,NA(),VLOOKUP($B335,'Data summary'!$L$2:$W$523,N$14,FALSE))</f>
        <v>#N/A</v>
      </c>
      <c r="O335" s="197" t="e">
        <f>IF(VLOOKUP($B335,'Data summary'!$L$2:$W$523,O$14,FALSE)=0,NA(),VLOOKUP($B335,'Data summary'!$L$2:$W$523,O$14,FALSE))</f>
        <v>#N/A</v>
      </c>
      <c r="P335" s="197" t="e">
        <f>IF(VLOOKUP($B335,'Data summary'!$L$2:$W$523,P$14,FALSE)=0,NA(),VLOOKUP($B335,'Data summary'!$L$2:$W$523,P$14,FALSE))</f>
        <v>#N/A</v>
      </c>
      <c r="Q335" s="197" t="e">
        <f>IF(VLOOKUP($B335,'Data summary'!$L$2:$W$523,Q$14,FALSE)=0,NA(),VLOOKUP($B335,'Data summary'!$L$2:$W$523,Q$14,FALSE))</f>
        <v>#N/A</v>
      </c>
      <c r="R335" s="197" t="e">
        <f>IF(VLOOKUP($B335,'Data summary'!$L$2:$W$523,R$14,FALSE)=0,NA(),VLOOKUP($B335,'Data summary'!$L$2:$W$523,R$14,FALSE))</f>
        <v>#N/A</v>
      </c>
      <c r="S335" s="197" t="e">
        <f>IF(VLOOKUP($B335,'Data summary'!$L$2:$W$523,S$14,FALSE)=0,NA(),VLOOKUP($B335,'Data summary'!$L$2:$W$523,S$14,FALSE))</f>
        <v>#N/A</v>
      </c>
      <c r="T335" s="197" t="e">
        <f>IF(VLOOKUP($B335,'Data summary'!$L$2:$W$523,T$14,FALSE)=0,NA(),VLOOKUP($B335,'Data summary'!$L$2:$W$523,T$14,FALSE))</f>
        <v>#N/A</v>
      </c>
      <c r="U335" s="197" t="e">
        <f>IF(VLOOKUP($B335,'Data summary'!$L$2:$W$523,U$14,FALSE)=0,NA(),VLOOKUP($B335,'Data summary'!$L$2:$W$523,U$14,FALSE))</f>
        <v>#N/A</v>
      </c>
      <c r="V335" s="198" t="e">
        <f>IF(VLOOKUP($B335,'Data summary'!$L$2:$W$523,V$14,FALSE)=0,NA(),VLOOKUP($B335,'Data summary'!$L$2:$W$523,V$14,FALSE))</f>
        <v>#N/A</v>
      </c>
      <c r="W335" s="207" t="s">
        <v>159</v>
      </c>
    </row>
    <row r="336" spans="10:23" x14ac:dyDescent="0.25">
      <c r="J336"/>
      <c r="L336" s="196" t="e">
        <f>IF(VLOOKUP($B336,'Data summary'!$L$2:$W$523,L$14,FALSE)=0,NA(),VLOOKUP($B336,'Data summary'!$L$2:$W$523,L$14,FALSE))</f>
        <v>#N/A</v>
      </c>
      <c r="M336" s="197" t="e">
        <f>IF(VLOOKUP($B336,'Data summary'!$L$2:$W$523,M$14,FALSE)=0,NA(),VLOOKUP($B336,'Data summary'!$L$2:$W$523,M$14,FALSE))</f>
        <v>#N/A</v>
      </c>
      <c r="N336" s="197" t="e">
        <f>IF(VLOOKUP($B336,'Data summary'!$L$2:$W$523,N$14,FALSE)=0,NA(),VLOOKUP($B336,'Data summary'!$L$2:$W$523,N$14,FALSE))</f>
        <v>#N/A</v>
      </c>
      <c r="O336" s="197" t="e">
        <f>IF(VLOOKUP($B336,'Data summary'!$L$2:$W$523,O$14,FALSE)=0,NA(),VLOOKUP($B336,'Data summary'!$L$2:$W$523,O$14,FALSE))</f>
        <v>#N/A</v>
      </c>
      <c r="P336" s="197" t="e">
        <f>IF(VLOOKUP($B336,'Data summary'!$L$2:$W$523,P$14,FALSE)=0,NA(),VLOOKUP($B336,'Data summary'!$L$2:$W$523,P$14,FALSE))</f>
        <v>#N/A</v>
      </c>
      <c r="Q336" s="197" t="e">
        <f>IF(VLOOKUP($B336,'Data summary'!$L$2:$W$523,Q$14,FALSE)=0,NA(),VLOOKUP($B336,'Data summary'!$L$2:$W$523,Q$14,FALSE))</f>
        <v>#N/A</v>
      </c>
      <c r="R336" s="197" t="e">
        <f>IF(VLOOKUP($B336,'Data summary'!$L$2:$W$523,R$14,FALSE)=0,NA(),VLOOKUP($B336,'Data summary'!$L$2:$W$523,R$14,FALSE))</f>
        <v>#N/A</v>
      </c>
      <c r="S336" s="197" t="e">
        <f>IF(VLOOKUP($B336,'Data summary'!$L$2:$W$523,S$14,FALSE)=0,NA(),VLOOKUP($B336,'Data summary'!$L$2:$W$523,S$14,FALSE))</f>
        <v>#N/A</v>
      </c>
      <c r="T336" s="197" t="e">
        <f>IF(VLOOKUP($B336,'Data summary'!$L$2:$W$523,T$14,FALSE)=0,NA(),VLOOKUP($B336,'Data summary'!$L$2:$W$523,T$14,FALSE))</f>
        <v>#N/A</v>
      </c>
      <c r="U336" s="197" t="e">
        <f>IF(VLOOKUP($B336,'Data summary'!$L$2:$W$523,U$14,FALSE)=0,NA(),VLOOKUP($B336,'Data summary'!$L$2:$W$523,U$14,FALSE))</f>
        <v>#N/A</v>
      </c>
      <c r="V336" s="198" t="e">
        <f>IF(VLOOKUP($B336,'Data summary'!$L$2:$W$523,V$14,FALSE)=0,NA(),VLOOKUP($B336,'Data summary'!$L$2:$W$523,V$14,FALSE))</f>
        <v>#N/A</v>
      </c>
      <c r="W336" s="207" t="s">
        <v>159</v>
      </c>
    </row>
    <row r="337" spans="10:23" x14ac:dyDescent="0.25">
      <c r="J337"/>
      <c r="L337" s="196" t="e">
        <f>IF(VLOOKUP($B337,'Data summary'!$L$2:$W$523,L$14,FALSE)=0,NA(),VLOOKUP($B337,'Data summary'!$L$2:$W$523,L$14,FALSE))</f>
        <v>#N/A</v>
      </c>
      <c r="M337" s="197" t="e">
        <f>IF(VLOOKUP($B337,'Data summary'!$L$2:$W$523,M$14,FALSE)=0,NA(),VLOOKUP($B337,'Data summary'!$L$2:$W$523,M$14,FALSE))</f>
        <v>#N/A</v>
      </c>
      <c r="N337" s="197" t="e">
        <f>IF(VLOOKUP($B337,'Data summary'!$L$2:$W$523,N$14,FALSE)=0,NA(),VLOOKUP($B337,'Data summary'!$L$2:$W$523,N$14,FALSE))</f>
        <v>#N/A</v>
      </c>
      <c r="O337" s="197" t="e">
        <f>IF(VLOOKUP($B337,'Data summary'!$L$2:$W$523,O$14,FALSE)=0,NA(),VLOOKUP($B337,'Data summary'!$L$2:$W$523,O$14,FALSE))</f>
        <v>#N/A</v>
      </c>
      <c r="P337" s="197" t="e">
        <f>IF(VLOOKUP($B337,'Data summary'!$L$2:$W$523,P$14,FALSE)=0,NA(),VLOOKUP($B337,'Data summary'!$L$2:$W$523,P$14,FALSE))</f>
        <v>#N/A</v>
      </c>
      <c r="Q337" s="197" t="e">
        <f>IF(VLOOKUP($B337,'Data summary'!$L$2:$W$523,Q$14,FALSE)=0,NA(),VLOOKUP($B337,'Data summary'!$L$2:$W$523,Q$14,FALSE))</f>
        <v>#N/A</v>
      </c>
      <c r="R337" s="197" t="e">
        <f>IF(VLOOKUP($B337,'Data summary'!$L$2:$W$523,R$14,FALSE)=0,NA(),VLOOKUP($B337,'Data summary'!$L$2:$W$523,R$14,FALSE))</f>
        <v>#N/A</v>
      </c>
      <c r="S337" s="197" t="e">
        <f>IF(VLOOKUP($B337,'Data summary'!$L$2:$W$523,S$14,FALSE)=0,NA(),VLOOKUP($B337,'Data summary'!$L$2:$W$523,S$14,FALSE))</f>
        <v>#N/A</v>
      </c>
      <c r="T337" s="197" t="e">
        <f>IF(VLOOKUP($B337,'Data summary'!$L$2:$W$523,T$14,FALSE)=0,NA(),VLOOKUP($B337,'Data summary'!$L$2:$W$523,T$14,FALSE))</f>
        <v>#N/A</v>
      </c>
      <c r="U337" s="197" t="e">
        <f>IF(VLOOKUP($B337,'Data summary'!$L$2:$W$523,U$14,FALSE)=0,NA(),VLOOKUP($B337,'Data summary'!$L$2:$W$523,U$14,FALSE))</f>
        <v>#N/A</v>
      </c>
      <c r="V337" s="198" t="e">
        <f>IF(VLOOKUP($B337,'Data summary'!$L$2:$W$523,V$14,FALSE)=0,NA(),VLOOKUP($B337,'Data summary'!$L$2:$W$523,V$14,FALSE))</f>
        <v>#N/A</v>
      </c>
      <c r="W337" s="207" t="s">
        <v>159</v>
      </c>
    </row>
    <row r="338" spans="10:23" x14ac:dyDescent="0.25">
      <c r="J338"/>
      <c r="L338" s="196" t="e">
        <f>IF(VLOOKUP($B338,'Data summary'!$L$2:$W$523,L$14,FALSE)=0,NA(),VLOOKUP($B338,'Data summary'!$L$2:$W$523,L$14,FALSE))</f>
        <v>#N/A</v>
      </c>
      <c r="M338" s="197" t="e">
        <f>IF(VLOOKUP($B338,'Data summary'!$L$2:$W$523,M$14,FALSE)=0,NA(),VLOOKUP($B338,'Data summary'!$L$2:$W$523,M$14,FALSE))</f>
        <v>#N/A</v>
      </c>
      <c r="N338" s="197" t="e">
        <f>IF(VLOOKUP($B338,'Data summary'!$L$2:$W$523,N$14,FALSE)=0,NA(),VLOOKUP($B338,'Data summary'!$L$2:$W$523,N$14,FALSE))</f>
        <v>#N/A</v>
      </c>
      <c r="O338" s="197" t="e">
        <f>IF(VLOOKUP($B338,'Data summary'!$L$2:$W$523,O$14,FALSE)=0,NA(),VLOOKUP($B338,'Data summary'!$L$2:$W$523,O$14,FALSE))</f>
        <v>#N/A</v>
      </c>
      <c r="P338" s="197" t="e">
        <f>IF(VLOOKUP($B338,'Data summary'!$L$2:$W$523,P$14,FALSE)=0,NA(),VLOOKUP($B338,'Data summary'!$L$2:$W$523,P$14,FALSE))</f>
        <v>#N/A</v>
      </c>
      <c r="Q338" s="197" t="e">
        <f>IF(VLOOKUP($B338,'Data summary'!$L$2:$W$523,Q$14,FALSE)=0,NA(),VLOOKUP($B338,'Data summary'!$L$2:$W$523,Q$14,FALSE))</f>
        <v>#N/A</v>
      </c>
      <c r="R338" s="197" t="e">
        <f>IF(VLOOKUP($B338,'Data summary'!$L$2:$W$523,R$14,FALSE)=0,NA(),VLOOKUP($B338,'Data summary'!$L$2:$W$523,R$14,FALSE))</f>
        <v>#N/A</v>
      </c>
      <c r="S338" s="197" t="e">
        <f>IF(VLOOKUP($B338,'Data summary'!$L$2:$W$523,S$14,FALSE)=0,NA(),VLOOKUP($B338,'Data summary'!$L$2:$W$523,S$14,FALSE))</f>
        <v>#N/A</v>
      </c>
      <c r="T338" s="197" t="e">
        <f>IF(VLOOKUP($B338,'Data summary'!$L$2:$W$523,T$14,FALSE)=0,NA(),VLOOKUP($B338,'Data summary'!$L$2:$W$523,T$14,FALSE))</f>
        <v>#N/A</v>
      </c>
      <c r="U338" s="197" t="e">
        <f>IF(VLOOKUP($B338,'Data summary'!$L$2:$W$523,U$14,FALSE)=0,NA(),VLOOKUP($B338,'Data summary'!$L$2:$W$523,U$14,FALSE))</f>
        <v>#N/A</v>
      </c>
      <c r="V338" s="198" t="e">
        <f>IF(VLOOKUP($B338,'Data summary'!$L$2:$W$523,V$14,FALSE)=0,NA(),VLOOKUP($B338,'Data summary'!$L$2:$W$523,V$14,FALSE))</f>
        <v>#N/A</v>
      </c>
      <c r="W338" s="207" t="s">
        <v>159</v>
      </c>
    </row>
    <row r="339" spans="10:23" x14ac:dyDescent="0.25">
      <c r="J339"/>
      <c r="L339" s="196" t="e">
        <f>IF(VLOOKUP($B339,'Data summary'!$L$2:$W$523,L$14,FALSE)=0,NA(),VLOOKUP($B339,'Data summary'!$L$2:$W$523,L$14,FALSE))</f>
        <v>#N/A</v>
      </c>
      <c r="M339" s="197" t="e">
        <f>IF(VLOOKUP($B339,'Data summary'!$L$2:$W$523,M$14,FALSE)=0,NA(),VLOOKUP($B339,'Data summary'!$L$2:$W$523,M$14,FALSE))</f>
        <v>#N/A</v>
      </c>
      <c r="N339" s="197" t="e">
        <f>IF(VLOOKUP($B339,'Data summary'!$L$2:$W$523,N$14,FALSE)=0,NA(),VLOOKUP($B339,'Data summary'!$L$2:$W$523,N$14,FALSE))</f>
        <v>#N/A</v>
      </c>
      <c r="O339" s="197" t="e">
        <f>IF(VLOOKUP($B339,'Data summary'!$L$2:$W$523,O$14,FALSE)=0,NA(),VLOOKUP($B339,'Data summary'!$L$2:$W$523,O$14,FALSE))</f>
        <v>#N/A</v>
      </c>
      <c r="P339" s="197" t="e">
        <f>IF(VLOOKUP($B339,'Data summary'!$L$2:$W$523,P$14,FALSE)=0,NA(),VLOOKUP($B339,'Data summary'!$L$2:$W$523,P$14,FALSE))</f>
        <v>#N/A</v>
      </c>
      <c r="Q339" s="197" t="e">
        <f>IF(VLOOKUP($B339,'Data summary'!$L$2:$W$523,Q$14,FALSE)=0,NA(),VLOOKUP($B339,'Data summary'!$L$2:$W$523,Q$14,FALSE))</f>
        <v>#N/A</v>
      </c>
      <c r="R339" s="197" t="e">
        <f>IF(VLOOKUP($B339,'Data summary'!$L$2:$W$523,R$14,FALSE)=0,NA(),VLOOKUP($B339,'Data summary'!$L$2:$W$523,R$14,FALSE))</f>
        <v>#N/A</v>
      </c>
      <c r="S339" s="197" t="e">
        <f>IF(VLOOKUP($B339,'Data summary'!$L$2:$W$523,S$14,FALSE)=0,NA(),VLOOKUP($B339,'Data summary'!$L$2:$W$523,S$14,FALSE))</f>
        <v>#N/A</v>
      </c>
      <c r="T339" s="197" t="e">
        <f>IF(VLOOKUP($B339,'Data summary'!$L$2:$W$523,T$14,FALSE)=0,NA(),VLOOKUP($B339,'Data summary'!$L$2:$W$523,T$14,FALSE))</f>
        <v>#N/A</v>
      </c>
      <c r="U339" s="197" t="e">
        <f>IF(VLOOKUP($B339,'Data summary'!$L$2:$W$523,U$14,FALSE)=0,NA(),VLOOKUP($B339,'Data summary'!$L$2:$W$523,U$14,FALSE))</f>
        <v>#N/A</v>
      </c>
      <c r="V339" s="198" t="e">
        <f>IF(VLOOKUP($B339,'Data summary'!$L$2:$W$523,V$14,FALSE)=0,NA(),VLOOKUP($B339,'Data summary'!$L$2:$W$523,V$14,FALSE))</f>
        <v>#N/A</v>
      </c>
      <c r="W339" s="207" t="s">
        <v>159</v>
      </c>
    </row>
    <row r="340" spans="10:23" x14ac:dyDescent="0.25">
      <c r="J340"/>
      <c r="L340" s="196" t="e">
        <f>IF(VLOOKUP($B340,'Data summary'!$L$2:$W$523,L$14,FALSE)=0,NA(),VLOOKUP($B340,'Data summary'!$L$2:$W$523,L$14,FALSE))</f>
        <v>#N/A</v>
      </c>
      <c r="M340" s="197" t="e">
        <f>IF(VLOOKUP($B340,'Data summary'!$L$2:$W$523,M$14,FALSE)=0,NA(),VLOOKUP($B340,'Data summary'!$L$2:$W$523,M$14,FALSE))</f>
        <v>#N/A</v>
      </c>
      <c r="N340" s="197" t="e">
        <f>IF(VLOOKUP($B340,'Data summary'!$L$2:$W$523,N$14,FALSE)=0,NA(),VLOOKUP($B340,'Data summary'!$L$2:$W$523,N$14,FALSE))</f>
        <v>#N/A</v>
      </c>
      <c r="O340" s="197" t="e">
        <f>IF(VLOOKUP($B340,'Data summary'!$L$2:$W$523,O$14,FALSE)=0,NA(),VLOOKUP($B340,'Data summary'!$L$2:$W$523,O$14,FALSE))</f>
        <v>#N/A</v>
      </c>
      <c r="P340" s="197" t="e">
        <f>IF(VLOOKUP($B340,'Data summary'!$L$2:$W$523,P$14,FALSE)=0,NA(),VLOOKUP($B340,'Data summary'!$L$2:$W$523,P$14,FALSE))</f>
        <v>#N/A</v>
      </c>
      <c r="Q340" s="197" t="e">
        <f>IF(VLOOKUP($B340,'Data summary'!$L$2:$W$523,Q$14,FALSE)=0,NA(),VLOOKUP($B340,'Data summary'!$L$2:$W$523,Q$14,FALSE))</f>
        <v>#N/A</v>
      </c>
      <c r="R340" s="197" t="e">
        <f>IF(VLOOKUP($B340,'Data summary'!$L$2:$W$523,R$14,FALSE)=0,NA(),VLOOKUP($B340,'Data summary'!$L$2:$W$523,R$14,FALSE))</f>
        <v>#N/A</v>
      </c>
      <c r="S340" s="197" t="e">
        <f>IF(VLOOKUP($B340,'Data summary'!$L$2:$W$523,S$14,FALSE)=0,NA(),VLOOKUP($B340,'Data summary'!$L$2:$W$523,S$14,FALSE))</f>
        <v>#N/A</v>
      </c>
      <c r="T340" s="197" t="e">
        <f>IF(VLOOKUP($B340,'Data summary'!$L$2:$W$523,T$14,FALSE)=0,NA(),VLOOKUP($B340,'Data summary'!$L$2:$W$523,T$14,FALSE))</f>
        <v>#N/A</v>
      </c>
      <c r="U340" s="197" t="e">
        <f>IF(VLOOKUP($B340,'Data summary'!$L$2:$W$523,U$14,FALSE)=0,NA(),VLOOKUP($B340,'Data summary'!$L$2:$W$523,U$14,FALSE))</f>
        <v>#N/A</v>
      </c>
      <c r="V340" s="198" t="e">
        <f>IF(VLOOKUP($B340,'Data summary'!$L$2:$W$523,V$14,FALSE)=0,NA(),VLOOKUP($B340,'Data summary'!$L$2:$W$523,V$14,FALSE))</f>
        <v>#N/A</v>
      </c>
      <c r="W340" s="207" t="s">
        <v>159</v>
      </c>
    </row>
    <row r="341" spans="10:23" x14ac:dyDescent="0.25">
      <c r="J341"/>
      <c r="L341" s="196" t="e">
        <f>IF(VLOOKUP($B341,'Data summary'!$L$2:$W$523,L$14,FALSE)=0,NA(),VLOOKUP($B341,'Data summary'!$L$2:$W$523,L$14,FALSE))</f>
        <v>#N/A</v>
      </c>
      <c r="M341" s="197" t="e">
        <f>IF(VLOOKUP($B341,'Data summary'!$L$2:$W$523,M$14,FALSE)=0,NA(),VLOOKUP($B341,'Data summary'!$L$2:$W$523,M$14,FALSE))</f>
        <v>#N/A</v>
      </c>
      <c r="N341" s="197" t="e">
        <f>IF(VLOOKUP($B341,'Data summary'!$L$2:$W$523,N$14,FALSE)=0,NA(),VLOOKUP($B341,'Data summary'!$L$2:$W$523,N$14,FALSE))</f>
        <v>#N/A</v>
      </c>
      <c r="O341" s="197" t="e">
        <f>IF(VLOOKUP($B341,'Data summary'!$L$2:$W$523,O$14,FALSE)=0,NA(),VLOOKUP($B341,'Data summary'!$L$2:$W$523,O$14,FALSE))</f>
        <v>#N/A</v>
      </c>
      <c r="P341" s="197" t="e">
        <f>IF(VLOOKUP($B341,'Data summary'!$L$2:$W$523,P$14,FALSE)=0,NA(),VLOOKUP($B341,'Data summary'!$L$2:$W$523,P$14,FALSE))</f>
        <v>#N/A</v>
      </c>
      <c r="Q341" s="197" t="e">
        <f>IF(VLOOKUP($B341,'Data summary'!$L$2:$W$523,Q$14,FALSE)=0,NA(),VLOOKUP($B341,'Data summary'!$L$2:$W$523,Q$14,FALSE))</f>
        <v>#N/A</v>
      </c>
      <c r="R341" s="197" t="e">
        <f>IF(VLOOKUP($B341,'Data summary'!$L$2:$W$523,R$14,FALSE)=0,NA(),VLOOKUP($B341,'Data summary'!$L$2:$W$523,R$14,FALSE))</f>
        <v>#N/A</v>
      </c>
      <c r="S341" s="197" t="e">
        <f>IF(VLOOKUP($B341,'Data summary'!$L$2:$W$523,S$14,FALSE)=0,NA(),VLOOKUP($B341,'Data summary'!$L$2:$W$523,S$14,FALSE))</f>
        <v>#N/A</v>
      </c>
      <c r="T341" s="197" t="e">
        <f>IF(VLOOKUP($B341,'Data summary'!$L$2:$W$523,T$14,FALSE)=0,NA(),VLOOKUP($B341,'Data summary'!$L$2:$W$523,T$14,FALSE))</f>
        <v>#N/A</v>
      </c>
      <c r="U341" s="197" t="e">
        <f>IF(VLOOKUP($B341,'Data summary'!$L$2:$W$523,U$14,FALSE)=0,NA(),VLOOKUP($B341,'Data summary'!$L$2:$W$523,U$14,FALSE))</f>
        <v>#N/A</v>
      </c>
      <c r="V341" s="198" t="e">
        <f>IF(VLOOKUP($B341,'Data summary'!$L$2:$W$523,V$14,FALSE)=0,NA(),VLOOKUP($B341,'Data summary'!$L$2:$W$523,V$14,FALSE))</f>
        <v>#N/A</v>
      </c>
      <c r="W341" s="207" t="s">
        <v>159</v>
      </c>
    </row>
    <row r="342" spans="10:23" x14ac:dyDescent="0.25">
      <c r="J342"/>
      <c r="L342" s="196" t="e">
        <f>IF(VLOOKUP($B342,'Data summary'!$L$2:$W$523,L$14,FALSE)=0,NA(),VLOOKUP($B342,'Data summary'!$L$2:$W$523,L$14,FALSE))</f>
        <v>#N/A</v>
      </c>
      <c r="M342" s="197" t="e">
        <f>IF(VLOOKUP($B342,'Data summary'!$L$2:$W$523,M$14,FALSE)=0,NA(),VLOOKUP($B342,'Data summary'!$L$2:$W$523,M$14,FALSE))</f>
        <v>#N/A</v>
      </c>
      <c r="N342" s="197" t="e">
        <f>IF(VLOOKUP($B342,'Data summary'!$L$2:$W$523,N$14,FALSE)=0,NA(),VLOOKUP($B342,'Data summary'!$L$2:$W$523,N$14,FALSE))</f>
        <v>#N/A</v>
      </c>
      <c r="O342" s="197" t="e">
        <f>IF(VLOOKUP($B342,'Data summary'!$L$2:$W$523,O$14,FALSE)=0,NA(),VLOOKUP($B342,'Data summary'!$L$2:$W$523,O$14,FALSE))</f>
        <v>#N/A</v>
      </c>
      <c r="P342" s="197" t="e">
        <f>IF(VLOOKUP($B342,'Data summary'!$L$2:$W$523,P$14,FALSE)=0,NA(),VLOOKUP($B342,'Data summary'!$L$2:$W$523,P$14,FALSE))</f>
        <v>#N/A</v>
      </c>
      <c r="Q342" s="197" t="e">
        <f>IF(VLOOKUP($B342,'Data summary'!$L$2:$W$523,Q$14,FALSE)=0,NA(),VLOOKUP($B342,'Data summary'!$L$2:$W$523,Q$14,FALSE))</f>
        <v>#N/A</v>
      </c>
      <c r="R342" s="197" t="e">
        <f>IF(VLOOKUP($B342,'Data summary'!$L$2:$W$523,R$14,FALSE)=0,NA(),VLOOKUP($B342,'Data summary'!$L$2:$W$523,R$14,FALSE))</f>
        <v>#N/A</v>
      </c>
      <c r="S342" s="197" t="e">
        <f>IF(VLOOKUP($B342,'Data summary'!$L$2:$W$523,S$14,FALSE)=0,NA(),VLOOKUP($B342,'Data summary'!$L$2:$W$523,S$14,FALSE))</f>
        <v>#N/A</v>
      </c>
      <c r="T342" s="197" t="e">
        <f>IF(VLOOKUP($B342,'Data summary'!$L$2:$W$523,T$14,FALSE)=0,NA(),VLOOKUP($B342,'Data summary'!$L$2:$W$523,T$14,FALSE))</f>
        <v>#N/A</v>
      </c>
      <c r="U342" s="197" t="e">
        <f>IF(VLOOKUP($B342,'Data summary'!$L$2:$W$523,U$14,FALSE)=0,NA(),VLOOKUP($B342,'Data summary'!$L$2:$W$523,U$14,FALSE))</f>
        <v>#N/A</v>
      </c>
      <c r="V342" s="198" t="e">
        <f>IF(VLOOKUP($B342,'Data summary'!$L$2:$W$523,V$14,FALSE)=0,NA(),VLOOKUP($B342,'Data summary'!$L$2:$W$523,V$14,FALSE))</f>
        <v>#N/A</v>
      </c>
      <c r="W342" s="207" t="s">
        <v>159</v>
      </c>
    </row>
    <row r="343" spans="10:23" x14ac:dyDescent="0.25">
      <c r="J343"/>
      <c r="L343" s="196" t="e">
        <f>IF(VLOOKUP($B343,'Data summary'!$L$2:$W$523,L$14,FALSE)=0,NA(),VLOOKUP($B343,'Data summary'!$L$2:$W$523,L$14,FALSE))</f>
        <v>#N/A</v>
      </c>
      <c r="M343" s="197" t="e">
        <f>IF(VLOOKUP($B343,'Data summary'!$L$2:$W$523,M$14,FALSE)=0,NA(),VLOOKUP($B343,'Data summary'!$L$2:$W$523,M$14,FALSE))</f>
        <v>#N/A</v>
      </c>
      <c r="N343" s="197" t="e">
        <f>IF(VLOOKUP($B343,'Data summary'!$L$2:$W$523,N$14,FALSE)=0,NA(),VLOOKUP($B343,'Data summary'!$L$2:$W$523,N$14,FALSE))</f>
        <v>#N/A</v>
      </c>
      <c r="O343" s="197" t="e">
        <f>IF(VLOOKUP($B343,'Data summary'!$L$2:$W$523,O$14,FALSE)=0,NA(),VLOOKUP($B343,'Data summary'!$L$2:$W$523,O$14,FALSE))</f>
        <v>#N/A</v>
      </c>
      <c r="P343" s="197" t="e">
        <f>IF(VLOOKUP($B343,'Data summary'!$L$2:$W$523,P$14,FALSE)=0,NA(),VLOOKUP($B343,'Data summary'!$L$2:$W$523,P$14,FALSE))</f>
        <v>#N/A</v>
      </c>
      <c r="Q343" s="197" t="e">
        <f>IF(VLOOKUP($B343,'Data summary'!$L$2:$W$523,Q$14,FALSE)=0,NA(),VLOOKUP($B343,'Data summary'!$L$2:$W$523,Q$14,FALSE))</f>
        <v>#N/A</v>
      </c>
      <c r="R343" s="197" t="e">
        <f>IF(VLOOKUP($B343,'Data summary'!$L$2:$W$523,R$14,FALSE)=0,NA(),VLOOKUP($B343,'Data summary'!$L$2:$W$523,R$14,FALSE))</f>
        <v>#N/A</v>
      </c>
      <c r="S343" s="197" t="e">
        <f>IF(VLOOKUP($B343,'Data summary'!$L$2:$W$523,S$14,FALSE)=0,NA(),VLOOKUP($B343,'Data summary'!$L$2:$W$523,S$14,FALSE))</f>
        <v>#N/A</v>
      </c>
      <c r="T343" s="197" t="e">
        <f>IF(VLOOKUP($B343,'Data summary'!$L$2:$W$523,T$14,FALSE)=0,NA(),VLOOKUP($B343,'Data summary'!$L$2:$W$523,T$14,FALSE))</f>
        <v>#N/A</v>
      </c>
      <c r="U343" s="197" t="e">
        <f>IF(VLOOKUP($B343,'Data summary'!$L$2:$W$523,U$14,FALSE)=0,NA(),VLOOKUP($B343,'Data summary'!$L$2:$W$523,U$14,FALSE))</f>
        <v>#N/A</v>
      </c>
      <c r="V343" s="198" t="e">
        <f>IF(VLOOKUP($B343,'Data summary'!$L$2:$W$523,V$14,FALSE)=0,NA(),VLOOKUP($B343,'Data summary'!$L$2:$W$523,V$14,FALSE))</f>
        <v>#N/A</v>
      </c>
      <c r="W343" s="207" t="s">
        <v>159</v>
      </c>
    </row>
    <row r="344" spans="10:23" x14ac:dyDescent="0.25">
      <c r="J344"/>
      <c r="L344" s="196" t="e">
        <f>IF(VLOOKUP($B344,'Data summary'!$L$2:$W$523,L$14,FALSE)=0,NA(),VLOOKUP($B344,'Data summary'!$L$2:$W$523,L$14,FALSE))</f>
        <v>#N/A</v>
      </c>
      <c r="M344" s="197" t="e">
        <f>IF(VLOOKUP($B344,'Data summary'!$L$2:$W$523,M$14,FALSE)=0,NA(),VLOOKUP($B344,'Data summary'!$L$2:$W$523,M$14,FALSE))</f>
        <v>#N/A</v>
      </c>
      <c r="N344" s="197" t="e">
        <f>IF(VLOOKUP($B344,'Data summary'!$L$2:$W$523,N$14,FALSE)=0,NA(),VLOOKUP($B344,'Data summary'!$L$2:$W$523,N$14,FALSE))</f>
        <v>#N/A</v>
      </c>
      <c r="O344" s="197" t="e">
        <f>IF(VLOOKUP($B344,'Data summary'!$L$2:$W$523,O$14,FALSE)=0,NA(),VLOOKUP($B344,'Data summary'!$L$2:$W$523,O$14,FALSE))</f>
        <v>#N/A</v>
      </c>
      <c r="P344" s="197" t="e">
        <f>IF(VLOOKUP($B344,'Data summary'!$L$2:$W$523,P$14,FALSE)=0,NA(),VLOOKUP($B344,'Data summary'!$L$2:$W$523,P$14,FALSE))</f>
        <v>#N/A</v>
      </c>
      <c r="Q344" s="197" t="e">
        <f>IF(VLOOKUP($B344,'Data summary'!$L$2:$W$523,Q$14,FALSE)=0,NA(),VLOOKUP($B344,'Data summary'!$L$2:$W$523,Q$14,FALSE))</f>
        <v>#N/A</v>
      </c>
      <c r="R344" s="197" t="e">
        <f>IF(VLOOKUP($B344,'Data summary'!$L$2:$W$523,R$14,FALSE)=0,NA(),VLOOKUP($B344,'Data summary'!$L$2:$W$523,R$14,FALSE))</f>
        <v>#N/A</v>
      </c>
      <c r="S344" s="197" t="e">
        <f>IF(VLOOKUP($B344,'Data summary'!$L$2:$W$523,S$14,FALSE)=0,NA(),VLOOKUP($B344,'Data summary'!$L$2:$W$523,S$14,FALSE))</f>
        <v>#N/A</v>
      </c>
      <c r="T344" s="197" t="e">
        <f>IF(VLOOKUP($B344,'Data summary'!$L$2:$W$523,T$14,FALSE)=0,NA(),VLOOKUP($B344,'Data summary'!$L$2:$W$523,T$14,FALSE))</f>
        <v>#N/A</v>
      </c>
      <c r="U344" s="197" t="e">
        <f>IF(VLOOKUP($B344,'Data summary'!$L$2:$W$523,U$14,FALSE)=0,NA(),VLOOKUP($B344,'Data summary'!$L$2:$W$523,U$14,FALSE))</f>
        <v>#N/A</v>
      </c>
      <c r="V344" s="198" t="e">
        <f>IF(VLOOKUP($B344,'Data summary'!$L$2:$W$523,V$14,FALSE)=0,NA(),VLOOKUP($B344,'Data summary'!$L$2:$W$523,V$14,FALSE))</f>
        <v>#N/A</v>
      </c>
      <c r="W344" s="207" t="s">
        <v>159</v>
      </c>
    </row>
    <row r="345" spans="10:23" x14ac:dyDescent="0.25">
      <c r="J345"/>
      <c r="L345" s="196" t="e">
        <f>IF(VLOOKUP($B345,'Data summary'!$L$2:$W$523,L$14,FALSE)=0,NA(),VLOOKUP($B345,'Data summary'!$L$2:$W$523,L$14,FALSE))</f>
        <v>#N/A</v>
      </c>
      <c r="M345" s="197" t="e">
        <f>IF(VLOOKUP($B345,'Data summary'!$L$2:$W$523,M$14,FALSE)=0,NA(),VLOOKUP($B345,'Data summary'!$L$2:$W$523,M$14,FALSE))</f>
        <v>#N/A</v>
      </c>
      <c r="N345" s="197" t="e">
        <f>IF(VLOOKUP($B345,'Data summary'!$L$2:$W$523,N$14,FALSE)=0,NA(),VLOOKUP($B345,'Data summary'!$L$2:$W$523,N$14,FALSE))</f>
        <v>#N/A</v>
      </c>
      <c r="O345" s="197" t="e">
        <f>IF(VLOOKUP($B345,'Data summary'!$L$2:$W$523,O$14,FALSE)=0,NA(),VLOOKUP($B345,'Data summary'!$L$2:$W$523,O$14,FALSE))</f>
        <v>#N/A</v>
      </c>
      <c r="P345" s="197" t="e">
        <f>IF(VLOOKUP($B345,'Data summary'!$L$2:$W$523,P$14,FALSE)=0,NA(),VLOOKUP($B345,'Data summary'!$L$2:$W$523,P$14,FALSE))</f>
        <v>#N/A</v>
      </c>
      <c r="Q345" s="197" t="e">
        <f>IF(VLOOKUP($B345,'Data summary'!$L$2:$W$523,Q$14,FALSE)=0,NA(),VLOOKUP($B345,'Data summary'!$L$2:$W$523,Q$14,FALSE))</f>
        <v>#N/A</v>
      </c>
      <c r="R345" s="197" t="e">
        <f>IF(VLOOKUP($B345,'Data summary'!$L$2:$W$523,R$14,FALSE)=0,NA(),VLOOKUP($B345,'Data summary'!$L$2:$W$523,R$14,FALSE))</f>
        <v>#N/A</v>
      </c>
      <c r="S345" s="197" t="e">
        <f>IF(VLOOKUP($B345,'Data summary'!$L$2:$W$523,S$14,FALSE)=0,NA(),VLOOKUP($B345,'Data summary'!$L$2:$W$523,S$14,FALSE))</f>
        <v>#N/A</v>
      </c>
      <c r="T345" s="197" t="e">
        <f>IF(VLOOKUP($B345,'Data summary'!$L$2:$W$523,T$14,FALSE)=0,NA(),VLOOKUP($B345,'Data summary'!$L$2:$W$523,T$14,FALSE))</f>
        <v>#N/A</v>
      </c>
      <c r="U345" s="197" t="e">
        <f>IF(VLOOKUP($B345,'Data summary'!$L$2:$W$523,U$14,FALSE)=0,NA(),VLOOKUP($B345,'Data summary'!$L$2:$W$523,U$14,FALSE))</f>
        <v>#N/A</v>
      </c>
      <c r="V345" s="198" t="e">
        <f>IF(VLOOKUP($B345,'Data summary'!$L$2:$W$523,V$14,FALSE)=0,NA(),VLOOKUP($B345,'Data summary'!$L$2:$W$523,V$14,FALSE))</f>
        <v>#N/A</v>
      </c>
      <c r="W345" s="207" t="s">
        <v>159</v>
      </c>
    </row>
    <row r="346" spans="10:23" x14ac:dyDescent="0.25">
      <c r="J346"/>
      <c r="L346" s="196" t="e">
        <f>IF(VLOOKUP($B346,'Data summary'!$L$2:$W$523,L$14,FALSE)=0,NA(),VLOOKUP($B346,'Data summary'!$L$2:$W$523,L$14,FALSE))</f>
        <v>#N/A</v>
      </c>
      <c r="M346" s="197" t="e">
        <f>IF(VLOOKUP($B346,'Data summary'!$L$2:$W$523,M$14,FALSE)=0,NA(),VLOOKUP($B346,'Data summary'!$L$2:$W$523,M$14,FALSE))</f>
        <v>#N/A</v>
      </c>
      <c r="N346" s="197" t="e">
        <f>IF(VLOOKUP($B346,'Data summary'!$L$2:$W$523,N$14,FALSE)=0,NA(),VLOOKUP($B346,'Data summary'!$L$2:$W$523,N$14,FALSE))</f>
        <v>#N/A</v>
      </c>
      <c r="O346" s="197" t="e">
        <f>IF(VLOOKUP($B346,'Data summary'!$L$2:$W$523,O$14,FALSE)=0,NA(),VLOOKUP($B346,'Data summary'!$L$2:$W$523,O$14,FALSE))</f>
        <v>#N/A</v>
      </c>
      <c r="P346" s="197" t="e">
        <f>IF(VLOOKUP($B346,'Data summary'!$L$2:$W$523,P$14,FALSE)=0,NA(),VLOOKUP($B346,'Data summary'!$L$2:$W$523,P$14,FALSE))</f>
        <v>#N/A</v>
      </c>
      <c r="Q346" s="197" t="e">
        <f>IF(VLOOKUP($B346,'Data summary'!$L$2:$W$523,Q$14,FALSE)=0,NA(),VLOOKUP($B346,'Data summary'!$L$2:$W$523,Q$14,FALSE))</f>
        <v>#N/A</v>
      </c>
      <c r="R346" s="197" t="e">
        <f>IF(VLOOKUP($B346,'Data summary'!$L$2:$W$523,R$14,FALSE)=0,NA(),VLOOKUP($B346,'Data summary'!$L$2:$W$523,R$14,FALSE))</f>
        <v>#N/A</v>
      </c>
      <c r="S346" s="197" t="e">
        <f>IF(VLOOKUP($B346,'Data summary'!$L$2:$W$523,S$14,FALSE)=0,NA(),VLOOKUP($B346,'Data summary'!$L$2:$W$523,S$14,FALSE))</f>
        <v>#N/A</v>
      </c>
      <c r="T346" s="197" t="e">
        <f>IF(VLOOKUP($B346,'Data summary'!$L$2:$W$523,T$14,FALSE)=0,NA(),VLOOKUP($B346,'Data summary'!$L$2:$W$523,T$14,FALSE))</f>
        <v>#N/A</v>
      </c>
      <c r="U346" s="197" t="e">
        <f>IF(VLOOKUP($B346,'Data summary'!$L$2:$W$523,U$14,FALSE)=0,NA(),VLOOKUP($B346,'Data summary'!$L$2:$W$523,U$14,FALSE))</f>
        <v>#N/A</v>
      </c>
      <c r="V346" s="198" t="e">
        <f>IF(VLOOKUP($B346,'Data summary'!$L$2:$W$523,V$14,FALSE)=0,NA(),VLOOKUP($B346,'Data summary'!$L$2:$W$523,V$14,FALSE))</f>
        <v>#N/A</v>
      </c>
      <c r="W346" s="207" t="s">
        <v>159</v>
      </c>
    </row>
    <row r="347" spans="10:23" x14ac:dyDescent="0.25">
      <c r="J347"/>
      <c r="L347" s="196" t="e">
        <f>IF(VLOOKUP($B347,'Data summary'!$L$2:$W$523,L$14,FALSE)=0,NA(),VLOOKUP($B347,'Data summary'!$L$2:$W$523,L$14,FALSE))</f>
        <v>#N/A</v>
      </c>
      <c r="M347" s="197" t="e">
        <f>IF(VLOOKUP($B347,'Data summary'!$L$2:$W$523,M$14,FALSE)=0,NA(),VLOOKUP($B347,'Data summary'!$L$2:$W$523,M$14,FALSE))</f>
        <v>#N/A</v>
      </c>
      <c r="N347" s="197" t="e">
        <f>IF(VLOOKUP($B347,'Data summary'!$L$2:$W$523,N$14,FALSE)=0,NA(),VLOOKUP($B347,'Data summary'!$L$2:$W$523,N$14,FALSE))</f>
        <v>#N/A</v>
      </c>
      <c r="O347" s="197" t="e">
        <f>IF(VLOOKUP($B347,'Data summary'!$L$2:$W$523,O$14,FALSE)=0,NA(),VLOOKUP($B347,'Data summary'!$L$2:$W$523,O$14,FALSE))</f>
        <v>#N/A</v>
      </c>
      <c r="P347" s="197" t="e">
        <f>IF(VLOOKUP($B347,'Data summary'!$L$2:$W$523,P$14,FALSE)=0,NA(),VLOOKUP($B347,'Data summary'!$L$2:$W$523,P$14,FALSE))</f>
        <v>#N/A</v>
      </c>
      <c r="Q347" s="197" t="e">
        <f>IF(VLOOKUP($B347,'Data summary'!$L$2:$W$523,Q$14,FALSE)=0,NA(),VLOOKUP($B347,'Data summary'!$L$2:$W$523,Q$14,FALSE))</f>
        <v>#N/A</v>
      </c>
      <c r="R347" s="197" t="e">
        <f>IF(VLOOKUP($B347,'Data summary'!$L$2:$W$523,R$14,FALSE)=0,NA(),VLOOKUP($B347,'Data summary'!$L$2:$W$523,R$14,FALSE))</f>
        <v>#N/A</v>
      </c>
      <c r="S347" s="197" t="e">
        <f>IF(VLOOKUP($B347,'Data summary'!$L$2:$W$523,S$14,FALSE)=0,NA(),VLOOKUP($B347,'Data summary'!$L$2:$W$523,S$14,FALSE))</f>
        <v>#N/A</v>
      </c>
      <c r="T347" s="197" t="e">
        <f>IF(VLOOKUP($B347,'Data summary'!$L$2:$W$523,T$14,FALSE)=0,NA(),VLOOKUP($B347,'Data summary'!$L$2:$W$523,T$14,FALSE))</f>
        <v>#N/A</v>
      </c>
      <c r="U347" s="197" t="e">
        <f>IF(VLOOKUP($B347,'Data summary'!$L$2:$W$523,U$14,FALSE)=0,NA(),VLOOKUP($B347,'Data summary'!$L$2:$W$523,U$14,FALSE))</f>
        <v>#N/A</v>
      </c>
      <c r="V347" s="198" t="e">
        <f>IF(VLOOKUP($B347,'Data summary'!$L$2:$W$523,V$14,FALSE)=0,NA(),VLOOKUP($B347,'Data summary'!$L$2:$W$523,V$14,FALSE))</f>
        <v>#N/A</v>
      </c>
      <c r="W347" s="207" t="s">
        <v>159</v>
      </c>
    </row>
    <row r="348" spans="10:23" x14ac:dyDescent="0.25">
      <c r="J348"/>
      <c r="L348" s="196" t="e">
        <f>IF(VLOOKUP($B348,'Data summary'!$L$2:$W$523,L$14,FALSE)=0,NA(),VLOOKUP($B348,'Data summary'!$L$2:$W$523,L$14,FALSE))</f>
        <v>#N/A</v>
      </c>
      <c r="M348" s="197" t="e">
        <f>IF(VLOOKUP($B348,'Data summary'!$L$2:$W$523,M$14,FALSE)=0,NA(),VLOOKUP($B348,'Data summary'!$L$2:$W$523,M$14,FALSE))</f>
        <v>#N/A</v>
      </c>
      <c r="N348" s="197" t="e">
        <f>IF(VLOOKUP($B348,'Data summary'!$L$2:$W$523,N$14,FALSE)=0,NA(),VLOOKUP($B348,'Data summary'!$L$2:$W$523,N$14,FALSE))</f>
        <v>#N/A</v>
      </c>
      <c r="O348" s="197" t="e">
        <f>IF(VLOOKUP($B348,'Data summary'!$L$2:$W$523,O$14,FALSE)=0,NA(),VLOOKUP($B348,'Data summary'!$L$2:$W$523,O$14,FALSE))</f>
        <v>#N/A</v>
      </c>
      <c r="P348" s="197" t="e">
        <f>IF(VLOOKUP($B348,'Data summary'!$L$2:$W$523,P$14,FALSE)=0,NA(),VLOOKUP($B348,'Data summary'!$L$2:$W$523,P$14,FALSE))</f>
        <v>#N/A</v>
      </c>
      <c r="Q348" s="197" t="e">
        <f>IF(VLOOKUP($B348,'Data summary'!$L$2:$W$523,Q$14,FALSE)=0,NA(),VLOOKUP($B348,'Data summary'!$L$2:$W$523,Q$14,FALSE))</f>
        <v>#N/A</v>
      </c>
      <c r="R348" s="197" t="e">
        <f>IF(VLOOKUP($B348,'Data summary'!$L$2:$W$523,R$14,FALSE)=0,NA(),VLOOKUP($B348,'Data summary'!$L$2:$W$523,R$14,FALSE))</f>
        <v>#N/A</v>
      </c>
      <c r="S348" s="197" t="e">
        <f>IF(VLOOKUP($B348,'Data summary'!$L$2:$W$523,S$14,FALSE)=0,NA(),VLOOKUP($B348,'Data summary'!$L$2:$W$523,S$14,FALSE))</f>
        <v>#N/A</v>
      </c>
      <c r="T348" s="197" t="e">
        <f>IF(VLOOKUP($B348,'Data summary'!$L$2:$W$523,T$14,FALSE)=0,NA(),VLOOKUP($B348,'Data summary'!$L$2:$W$523,T$14,FALSE))</f>
        <v>#N/A</v>
      </c>
      <c r="U348" s="197" t="e">
        <f>IF(VLOOKUP($B348,'Data summary'!$L$2:$W$523,U$14,FALSE)=0,NA(),VLOOKUP($B348,'Data summary'!$L$2:$W$523,U$14,FALSE))</f>
        <v>#N/A</v>
      </c>
      <c r="V348" s="198" t="e">
        <f>IF(VLOOKUP($B348,'Data summary'!$L$2:$W$523,V$14,FALSE)=0,NA(),VLOOKUP($B348,'Data summary'!$L$2:$W$523,V$14,FALSE))</f>
        <v>#N/A</v>
      </c>
      <c r="W348" s="207" t="s">
        <v>159</v>
      </c>
    </row>
    <row r="349" spans="10:23" x14ac:dyDescent="0.25">
      <c r="J349"/>
      <c r="L349" s="196" t="e">
        <f>IF(VLOOKUP($B349,'Data summary'!$L$2:$W$523,L$14,FALSE)=0,NA(),VLOOKUP($B349,'Data summary'!$L$2:$W$523,L$14,FALSE))</f>
        <v>#N/A</v>
      </c>
      <c r="M349" s="197" t="e">
        <f>IF(VLOOKUP($B349,'Data summary'!$L$2:$W$523,M$14,FALSE)=0,NA(),VLOOKUP($B349,'Data summary'!$L$2:$W$523,M$14,FALSE))</f>
        <v>#N/A</v>
      </c>
      <c r="N349" s="197" t="e">
        <f>IF(VLOOKUP($B349,'Data summary'!$L$2:$W$523,N$14,FALSE)=0,NA(),VLOOKUP($B349,'Data summary'!$L$2:$W$523,N$14,FALSE))</f>
        <v>#N/A</v>
      </c>
      <c r="O349" s="197" t="e">
        <f>IF(VLOOKUP($B349,'Data summary'!$L$2:$W$523,O$14,FALSE)=0,NA(),VLOOKUP($B349,'Data summary'!$L$2:$W$523,O$14,FALSE))</f>
        <v>#N/A</v>
      </c>
      <c r="P349" s="197" t="e">
        <f>IF(VLOOKUP($B349,'Data summary'!$L$2:$W$523,P$14,FALSE)=0,NA(),VLOOKUP($B349,'Data summary'!$L$2:$W$523,P$14,FALSE))</f>
        <v>#N/A</v>
      </c>
      <c r="Q349" s="197" t="e">
        <f>IF(VLOOKUP($B349,'Data summary'!$L$2:$W$523,Q$14,FALSE)=0,NA(),VLOOKUP($B349,'Data summary'!$L$2:$W$523,Q$14,FALSE))</f>
        <v>#N/A</v>
      </c>
      <c r="R349" s="197" t="e">
        <f>IF(VLOOKUP($B349,'Data summary'!$L$2:$W$523,R$14,FALSE)=0,NA(),VLOOKUP($B349,'Data summary'!$L$2:$W$523,R$14,FALSE))</f>
        <v>#N/A</v>
      </c>
      <c r="S349" s="197" t="e">
        <f>IF(VLOOKUP($B349,'Data summary'!$L$2:$W$523,S$14,FALSE)=0,NA(),VLOOKUP($B349,'Data summary'!$L$2:$W$523,S$14,FALSE))</f>
        <v>#N/A</v>
      </c>
      <c r="T349" s="197" t="e">
        <f>IF(VLOOKUP($B349,'Data summary'!$L$2:$W$523,T$14,FALSE)=0,NA(),VLOOKUP($B349,'Data summary'!$L$2:$W$523,T$14,FALSE))</f>
        <v>#N/A</v>
      </c>
      <c r="U349" s="197" t="e">
        <f>IF(VLOOKUP($B349,'Data summary'!$L$2:$W$523,U$14,FALSE)=0,NA(),VLOOKUP($B349,'Data summary'!$L$2:$W$523,U$14,FALSE))</f>
        <v>#N/A</v>
      </c>
      <c r="V349" s="198" t="e">
        <f>IF(VLOOKUP($B349,'Data summary'!$L$2:$W$523,V$14,FALSE)=0,NA(),VLOOKUP($B349,'Data summary'!$L$2:$W$523,V$14,FALSE))</f>
        <v>#N/A</v>
      </c>
      <c r="W349" s="207" t="s">
        <v>159</v>
      </c>
    </row>
    <row r="350" spans="10:23" x14ac:dyDescent="0.25">
      <c r="J350"/>
      <c r="L350" s="196" t="e">
        <f>IF(VLOOKUP($B350,'Data summary'!$L$2:$W$523,L$14,FALSE)=0,NA(),VLOOKUP($B350,'Data summary'!$L$2:$W$523,L$14,FALSE))</f>
        <v>#N/A</v>
      </c>
      <c r="M350" s="197" t="e">
        <f>IF(VLOOKUP($B350,'Data summary'!$L$2:$W$523,M$14,FALSE)=0,NA(),VLOOKUP($B350,'Data summary'!$L$2:$W$523,M$14,FALSE))</f>
        <v>#N/A</v>
      </c>
      <c r="N350" s="197" t="e">
        <f>IF(VLOOKUP($B350,'Data summary'!$L$2:$W$523,N$14,FALSE)=0,NA(),VLOOKUP($B350,'Data summary'!$L$2:$W$523,N$14,FALSE))</f>
        <v>#N/A</v>
      </c>
      <c r="O350" s="197" t="e">
        <f>IF(VLOOKUP($B350,'Data summary'!$L$2:$W$523,O$14,FALSE)=0,NA(),VLOOKUP($B350,'Data summary'!$L$2:$W$523,O$14,FALSE))</f>
        <v>#N/A</v>
      </c>
      <c r="P350" s="197" t="e">
        <f>IF(VLOOKUP($B350,'Data summary'!$L$2:$W$523,P$14,FALSE)=0,NA(),VLOOKUP($B350,'Data summary'!$L$2:$W$523,P$14,FALSE))</f>
        <v>#N/A</v>
      </c>
      <c r="Q350" s="197" t="e">
        <f>IF(VLOOKUP($B350,'Data summary'!$L$2:$W$523,Q$14,FALSE)=0,NA(),VLOOKUP($B350,'Data summary'!$L$2:$W$523,Q$14,FALSE))</f>
        <v>#N/A</v>
      </c>
      <c r="R350" s="197" t="e">
        <f>IF(VLOOKUP($B350,'Data summary'!$L$2:$W$523,R$14,FALSE)=0,NA(),VLOOKUP($B350,'Data summary'!$L$2:$W$523,R$14,FALSE))</f>
        <v>#N/A</v>
      </c>
      <c r="S350" s="197" t="e">
        <f>IF(VLOOKUP($B350,'Data summary'!$L$2:$W$523,S$14,FALSE)=0,NA(),VLOOKUP($B350,'Data summary'!$L$2:$W$523,S$14,FALSE))</f>
        <v>#N/A</v>
      </c>
      <c r="T350" s="197" t="e">
        <f>IF(VLOOKUP($B350,'Data summary'!$L$2:$W$523,T$14,FALSE)=0,NA(),VLOOKUP($B350,'Data summary'!$L$2:$W$523,T$14,FALSE))</f>
        <v>#N/A</v>
      </c>
      <c r="U350" s="197" t="e">
        <f>IF(VLOOKUP($B350,'Data summary'!$L$2:$W$523,U$14,FALSE)=0,NA(),VLOOKUP($B350,'Data summary'!$L$2:$W$523,U$14,FALSE))</f>
        <v>#N/A</v>
      </c>
      <c r="V350" s="198" t="e">
        <f>IF(VLOOKUP($B350,'Data summary'!$L$2:$W$523,V$14,FALSE)=0,NA(),VLOOKUP($B350,'Data summary'!$L$2:$W$523,V$14,FALSE))</f>
        <v>#N/A</v>
      </c>
      <c r="W350" s="207" t="s">
        <v>159</v>
      </c>
    </row>
    <row r="351" spans="10:23" x14ac:dyDescent="0.25">
      <c r="J351"/>
      <c r="L351" s="196" t="e">
        <f>IF(VLOOKUP($B351,'Data summary'!$L$2:$W$523,L$14,FALSE)=0,NA(),VLOOKUP($B351,'Data summary'!$L$2:$W$523,L$14,FALSE))</f>
        <v>#N/A</v>
      </c>
      <c r="M351" s="197" t="e">
        <f>IF(VLOOKUP($B351,'Data summary'!$L$2:$W$523,M$14,FALSE)=0,NA(),VLOOKUP($B351,'Data summary'!$L$2:$W$523,M$14,FALSE))</f>
        <v>#N/A</v>
      </c>
      <c r="N351" s="197" t="e">
        <f>IF(VLOOKUP($B351,'Data summary'!$L$2:$W$523,N$14,FALSE)=0,NA(),VLOOKUP($B351,'Data summary'!$L$2:$W$523,N$14,FALSE))</f>
        <v>#N/A</v>
      </c>
      <c r="O351" s="197" t="e">
        <f>IF(VLOOKUP($B351,'Data summary'!$L$2:$W$523,O$14,FALSE)=0,NA(),VLOOKUP($B351,'Data summary'!$L$2:$W$523,O$14,FALSE))</f>
        <v>#N/A</v>
      </c>
      <c r="P351" s="197" t="e">
        <f>IF(VLOOKUP($B351,'Data summary'!$L$2:$W$523,P$14,FALSE)=0,NA(),VLOOKUP($B351,'Data summary'!$L$2:$W$523,P$14,FALSE))</f>
        <v>#N/A</v>
      </c>
      <c r="Q351" s="197" t="e">
        <f>IF(VLOOKUP($B351,'Data summary'!$L$2:$W$523,Q$14,FALSE)=0,NA(),VLOOKUP($B351,'Data summary'!$L$2:$W$523,Q$14,FALSE))</f>
        <v>#N/A</v>
      </c>
      <c r="R351" s="197" t="e">
        <f>IF(VLOOKUP($B351,'Data summary'!$L$2:$W$523,R$14,FALSE)=0,NA(),VLOOKUP($B351,'Data summary'!$L$2:$W$523,R$14,FALSE))</f>
        <v>#N/A</v>
      </c>
      <c r="S351" s="197" t="e">
        <f>IF(VLOOKUP($B351,'Data summary'!$L$2:$W$523,S$14,FALSE)=0,NA(),VLOOKUP($B351,'Data summary'!$L$2:$W$523,S$14,FALSE))</f>
        <v>#N/A</v>
      </c>
      <c r="T351" s="197" t="e">
        <f>IF(VLOOKUP($B351,'Data summary'!$L$2:$W$523,T$14,FALSE)=0,NA(),VLOOKUP($B351,'Data summary'!$L$2:$W$523,T$14,FALSE))</f>
        <v>#N/A</v>
      </c>
      <c r="U351" s="197" t="e">
        <f>IF(VLOOKUP($B351,'Data summary'!$L$2:$W$523,U$14,FALSE)=0,NA(),VLOOKUP($B351,'Data summary'!$L$2:$W$523,U$14,FALSE))</f>
        <v>#N/A</v>
      </c>
      <c r="V351" s="198" t="e">
        <f>IF(VLOOKUP($B351,'Data summary'!$L$2:$W$523,V$14,FALSE)=0,NA(),VLOOKUP($B351,'Data summary'!$L$2:$W$523,V$14,FALSE))</f>
        <v>#N/A</v>
      </c>
      <c r="W351" s="207" t="s">
        <v>159</v>
      </c>
    </row>
    <row r="352" spans="10:23" x14ac:dyDescent="0.25">
      <c r="J352"/>
      <c r="L352" s="196" t="e">
        <f>IF(VLOOKUP($B352,'Data summary'!$L$2:$W$523,L$14,FALSE)=0,NA(),VLOOKUP($B352,'Data summary'!$L$2:$W$523,L$14,FALSE))</f>
        <v>#N/A</v>
      </c>
      <c r="M352" s="197" t="e">
        <f>IF(VLOOKUP($B352,'Data summary'!$L$2:$W$523,M$14,FALSE)=0,NA(),VLOOKUP($B352,'Data summary'!$L$2:$W$523,M$14,FALSE))</f>
        <v>#N/A</v>
      </c>
      <c r="N352" s="197" t="e">
        <f>IF(VLOOKUP($B352,'Data summary'!$L$2:$W$523,N$14,FALSE)=0,NA(),VLOOKUP($B352,'Data summary'!$L$2:$W$523,N$14,FALSE))</f>
        <v>#N/A</v>
      </c>
      <c r="O352" s="197" t="e">
        <f>IF(VLOOKUP($B352,'Data summary'!$L$2:$W$523,O$14,FALSE)=0,NA(),VLOOKUP($B352,'Data summary'!$L$2:$W$523,O$14,FALSE))</f>
        <v>#N/A</v>
      </c>
      <c r="P352" s="197" t="e">
        <f>IF(VLOOKUP($B352,'Data summary'!$L$2:$W$523,P$14,FALSE)=0,NA(),VLOOKUP($B352,'Data summary'!$L$2:$W$523,P$14,FALSE))</f>
        <v>#N/A</v>
      </c>
      <c r="Q352" s="197" t="e">
        <f>IF(VLOOKUP($B352,'Data summary'!$L$2:$W$523,Q$14,FALSE)=0,NA(),VLOOKUP($B352,'Data summary'!$L$2:$W$523,Q$14,FALSE))</f>
        <v>#N/A</v>
      </c>
      <c r="R352" s="197" t="e">
        <f>IF(VLOOKUP($B352,'Data summary'!$L$2:$W$523,R$14,FALSE)=0,NA(),VLOOKUP($B352,'Data summary'!$L$2:$W$523,R$14,FALSE))</f>
        <v>#N/A</v>
      </c>
      <c r="S352" s="197" t="e">
        <f>IF(VLOOKUP($B352,'Data summary'!$L$2:$W$523,S$14,FALSE)=0,NA(),VLOOKUP($B352,'Data summary'!$L$2:$W$523,S$14,FALSE))</f>
        <v>#N/A</v>
      </c>
      <c r="T352" s="197" t="e">
        <f>IF(VLOOKUP($B352,'Data summary'!$L$2:$W$523,T$14,FALSE)=0,NA(),VLOOKUP($B352,'Data summary'!$L$2:$W$523,T$14,FALSE))</f>
        <v>#N/A</v>
      </c>
      <c r="U352" s="197" t="e">
        <f>IF(VLOOKUP($B352,'Data summary'!$L$2:$W$523,U$14,FALSE)=0,NA(),VLOOKUP($B352,'Data summary'!$L$2:$W$523,U$14,FALSE))</f>
        <v>#N/A</v>
      </c>
      <c r="V352" s="198" t="e">
        <f>IF(VLOOKUP($B352,'Data summary'!$L$2:$W$523,V$14,FALSE)=0,NA(),VLOOKUP($B352,'Data summary'!$L$2:$W$523,V$14,FALSE))</f>
        <v>#N/A</v>
      </c>
      <c r="W352" s="207" t="s">
        <v>159</v>
      </c>
    </row>
    <row r="353" spans="10:23" x14ac:dyDescent="0.25">
      <c r="J353"/>
      <c r="L353" s="196" t="e">
        <f>IF(VLOOKUP($B353,'Data summary'!$L$2:$W$523,L$14,FALSE)=0,NA(),VLOOKUP($B353,'Data summary'!$L$2:$W$523,L$14,FALSE))</f>
        <v>#N/A</v>
      </c>
      <c r="M353" s="197" t="e">
        <f>IF(VLOOKUP($B353,'Data summary'!$L$2:$W$523,M$14,FALSE)=0,NA(),VLOOKUP($B353,'Data summary'!$L$2:$W$523,M$14,FALSE))</f>
        <v>#N/A</v>
      </c>
      <c r="N353" s="197" t="e">
        <f>IF(VLOOKUP($B353,'Data summary'!$L$2:$W$523,N$14,FALSE)=0,NA(),VLOOKUP($B353,'Data summary'!$L$2:$W$523,N$14,FALSE))</f>
        <v>#N/A</v>
      </c>
      <c r="O353" s="197" t="e">
        <f>IF(VLOOKUP($B353,'Data summary'!$L$2:$W$523,O$14,FALSE)=0,NA(),VLOOKUP($B353,'Data summary'!$L$2:$W$523,O$14,FALSE))</f>
        <v>#N/A</v>
      </c>
      <c r="P353" s="197" t="e">
        <f>IF(VLOOKUP($B353,'Data summary'!$L$2:$W$523,P$14,FALSE)=0,NA(),VLOOKUP($B353,'Data summary'!$L$2:$W$523,P$14,FALSE))</f>
        <v>#N/A</v>
      </c>
      <c r="Q353" s="197" t="e">
        <f>IF(VLOOKUP($B353,'Data summary'!$L$2:$W$523,Q$14,FALSE)=0,NA(),VLOOKUP($B353,'Data summary'!$L$2:$W$523,Q$14,FALSE))</f>
        <v>#N/A</v>
      </c>
      <c r="R353" s="197" t="e">
        <f>IF(VLOOKUP($B353,'Data summary'!$L$2:$W$523,R$14,FALSE)=0,NA(),VLOOKUP($B353,'Data summary'!$L$2:$W$523,R$14,FALSE))</f>
        <v>#N/A</v>
      </c>
      <c r="S353" s="197" t="e">
        <f>IF(VLOOKUP($B353,'Data summary'!$L$2:$W$523,S$14,FALSE)=0,NA(),VLOOKUP($B353,'Data summary'!$L$2:$W$523,S$14,FALSE))</f>
        <v>#N/A</v>
      </c>
      <c r="T353" s="197" t="e">
        <f>IF(VLOOKUP($B353,'Data summary'!$L$2:$W$523,T$14,FALSE)=0,NA(),VLOOKUP($B353,'Data summary'!$L$2:$W$523,T$14,FALSE))</f>
        <v>#N/A</v>
      </c>
      <c r="U353" s="197" t="e">
        <f>IF(VLOOKUP($B353,'Data summary'!$L$2:$W$523,U$14,FALSE)=0,NA(),VLOOKUP($B353,'Data summary'!$L$2:$W$523,U$14,FALSE))</f>
        <v>#N/A</v>
      </c>
      <c r="V353" s="198" t="e">
        <f>IF(VLOOKUP($B353,'Data summary'!$L$2:$W$523,V$14,FALSE)=0,NA(),VLOOKUP($B353,'Data summary'!$L$2:$W$523,V$14,FALSE))</f>
        <v>#N/A</v>
      </c>
      <c r="W353" s="207" t="s">
        <v>159</v>
      </c>
    </row>
    <row r="354" spans="10:23" x14ac:dyDescent="0.25">
      <c r="J354"/>
      <c r="L354" s="196" t="e">
        <f>IF(VLOOKUP($B354,'Data summary'!$L$2:$W$523,L$14,FALSE)=0,NA(),VLOOKUP($B354,'Data summary'!$L$2:$W$523,L$14,FALSE))</f>
        <v>#N/A</v>
      </c>
      <c r="M354" s="197" t="e">
        <f>IF(VLOOKUP($B354,'Data summary'!$L$2:$W$523,M$14,FALSE)=0,NA(),VLOOKUP($B354,'Data summary'!$L$2:$W$523,M$14,FALSE))</f>
        <v>#N/A</v>
      </c>
      <c r="N354" s="197" t="e">
        <f>IF(VLOOKUP($B354,'Data summary'!$L$2:$W$523,N$14,FALSE)=0,NA(),VLOOKUP($B354,'Data summary'!$L$2:$W$523,N$14,FALSE))</f>
        <v>#N/A</v>
      </c>
      <c r="O354" s="197" t="e">
        <f>IF(VLOOKUP($B354,'Data summary'!$L$2:$W$523,O$14,FALSE)=0,NA(),VLOOKUP($B354,'Data summary'!$L$2:$W$523,O$14,FALSE))</f>
        <v>#N/A</v>
      </c>
      <c r="P354" s="197" t="e">
        <f>IF(VLOOKUP($B354,'Data summary'!$L$2:$W$523,P$14,FALSE)=0,NA(),VLOOKUP($B354,'Data summary'!$L$2:$W$523,P$14,FALSE))</f>
        <v>#N/A</v>
      </c>
      <c r="Q354" s="197" t="e">
        <f>IF(VLOOKUP($B354,'Data summary'!$L$2:$W$523,Q$14,FALSE)=0,NA(),VLOOKUP($B354,'Data summary'!$L$2:$W$523,Q$14,FALSE))</f>
        <v>#N/A</v>
      </c>
      <c r="R354" s="197" t="e">
        <f>IF(VLOOKUP($B354,'Data summary'!$L$2:$W$523,R$14,FALSE)=0,NA(),VLOOKUP($B354,'Data summary'!$L$2:$W$523,R$14,FALSE))</f>
        <v>#N/A</v>
      </c>
      <c r="S354" s="197" t="e">
        <f>IF(VLOOKUP($B354,'Data summary'!$L$2:$W$523,S$14,FALSE)=0,NA(),VLOOKUP($B354,'Data summary'!$L$2:$W$523,S$14,FALSE))</f>
        <v>#N/A</v>
      </c>
      <c r="T354" s="197" t="e">
        <f>IF(VLOOKUP($B354,'Data summary'!$L$2:$W$523,T$14,FALSE)=0,NA(),VLOOKUP($B354,'Data summary'!$L$2:$W$523,T$14,FALSE))</f>
        <v>#N/A</v>
      </c>
      <c r="U354" s="197" t="e">
        <f>IF(VLOOKUP($B354,'Data summary'!$L$2:$W$523,U$14,FALSE)=0,NA(),VLOOKUP($B354,'Data summary'!$L$2:$W$523,U$14,FALSE))</f>
        <v>#N/A</v>
      </c>
      <c r="V354" s="198" t="e">
        <f>IF(VLOOKUP($B354,'Data summary'!$L$2:$W$523,V$14,FALSE)=0,NA(),VLOOKUP($B354,'Data summary'!$L$2:$W$523,V$14,FALSE))</f>
        <v>#N/A</v>
      </c>
      <c r="W354" s="207" t="s">
        <v>159</v>
      </c>
    </row>
    <row r="355" spans="10:23" x14ac:dyDescent="0.25">
      <c r="J355"/>
      <c r="L355" s="196" t="e">
        <f>IF(VLOOKUP($B355,'Data summary'!$L$2:$W$523,L$14,FALSE)=0,NA(),VLOOKUP($B355,'Data summary'!$L$2:$W$523,L$14,FALSE))</f>
        <v>#N/A</v>
      </c>
      <c r="M355" s="197" t="e">
        <f>IF(VLOOKUP($B355,'Data summary'!$L$2:$W$523,M$14,FALSE)=0,NA(),VLOOKUP($B355,'Data summary'!$L$2:$W$523,M$14,FALSE))</f>
        <v>#N/A</v>
      </c>
      <c r="N355" s="197" t="e">
        <f>IF(VLOOKUP($B355,'Data summary'!$L$2:$W$523,N$14,FALSE)=0,NA(),VLOOKUP($B355,'Data summary'!$L$2:$W$523,N$14,FALSE))</f>
        <v>#N/A</v>
      </c>
      <c r="O355" s="197" t="e">
        <f>IF(VLOOKUP($B355,'Data summary'!$L$2:$W$523,O$14,FALSE)=0,NA(),VLOOKUP($B355,'Data summary'!$L$2:$W$523,O$14,FALSE))</f>
        <v>#N/A</v>
      </c>
      <c r="P355" s="197" t="e">
        <f>IF(VLOOKUP($B355,'Data summary'!$L$2:$W$523,P$14,FALSE)=0,NA(),VLOOKUP($B355,'Data summary'!$L$2:$W$523,P$14,FALSE))</f>
        <v>#N/A</v>
      </c>
      <c r="Q355" s="197" t="e">
        <f>IF(VLOOKUP($B355,'Data summary'!$L$2:$W$523,Q$14,FALSE)=0,NA(),VLOOKUP($B355,'Data summary'!$L$2:$W$523,Q$14,FALSE))</f>
        <v>#N/A</v>
      </c>
      <c r="R355" s="197" t="e">
        <f>IF(VLOOKUP($B355,'Data summary'!$L$2:$W$523,R$14,FALSE)=0,NA(),VLOOKUP($B355,'Data summary'!$L$2:$W$523,R$14,FALSE))</f>
        <v>#N/A</v>
      </c>
      <c r="S355" s="197" t="e">
        <f>IF(VLOOKUP($B355,'Data summary'!$L$2:$W$523,S$14,FALSE)=0,NA(),VLOOKUP($B355,'Data summary'!$L$2:$W$523,S$14,FALSE))</f>
        <v>#N/A</v>
      </c>
      <c r="T355" s="197" t="e">
        <f>IF(VLOOKUP($B355,'Data summary'!$L$2:$W$523,T$14,FALSE)=0,NA(),VLOOKUP($B355,'Data summary'!$L$2:$W$523,T$14,FALSE))</f>
        <v>#N/A</v>
      </c>
      <c r="U355" s="197" t="e">
        <f>IF(VLOOKUP($B355,'Data summary'!$L$2:$W$523,U$14,FALSE)=0,NA(),VLOOKUP($B355,'Data summary'!$L$2:$W$523,U$14,FALSE))</f>
        <v>#N/A</v>
      </c>
      <c r="V355" s="198" t="e">
        <f>IF(VLOOKUP($B355,'Data summary'!$L$2:$W$523,V$14,FALSE)=0,NA(),VLOOKUP($B355,'Data summary'!$L$2:$W$523,V$14,FALSE))</f>
        <v>#N/A</v>
      </c>
      <c r="W355" s="207" t="s">
        <v>159</v>
      </c>
    </row>
    <row r="356" spans="10:23" x14ac:dyDescent="0.25">
      <c r="J356"/>
      <c r="L356" s="196" t="e">
        <f>IF(VLOOKUP($B356,'Data summary'!$L$2:$W$523,L$14,FALSE)=0,NA(),VLOOKUP($B356,'Data summary'!$L$2:$W$523,L$14,FALSE))</f>
        <v>#N/A</v>
      </c>
      <c r="M356" s="197" t="e">
        <f>IF(VLOOKUP($B356,'Data summary'!$L$2:$W$523,M$14,FALSE)=0,NA(),VLOOKUP($B356,'Data summary'!$L$2:$W$523,M$14,FALSE))</f>
        <v>#N/A</v>
      </c>
      <c r="N356" s="197" t="e">
        <f>IF(VLOOKUP($B356,'Data summary'!$L$2:$W$523,N$14,FALSE)=0,NA(),VLOOKUP($B356,'Data summary'!$L$2:$W$523,N$14,FALSE))</f>
        <v>#N/A</v>
      </c>
      <c r="O356" s="197" t="e">
        <f>IF(VLOOKUP($B356,'Data summary'!$L$2:$W$523,O$14,FALSE)=0,NA(),VLOOKUP($B356,'Data summary'!$L$2:$W$523,O$14,FALSE))</f>
        <v>#N/A</v>
      </c>
      <c r="P356" s="197" t="e">
        <f>IF(VLOOKUP($B356,'Data summary'!$L$2:$W$523,P$14,FALSE)=0,NA(),VLOOKUP($B356,'Data summary'!$L$2:$W$523,P$14,FALSE))</f>
        <v>#N/A</v>
      </c>
      <c r="Q356" s="197" t="e">
        <f>IF(VLOOKUP($B356,'Data summary'!$L$2:$W$523,Q$14,FALSE)=0,NA(),VLOOKUP($B356,'Data summary'!$L$2:$W$523,Q$14,FALSE))</f>
        <v>#N/A</v>
      </c>
      <c r="R356" s="197" t="e">
        <f>IF(VLOOKUP($B356,'Data summary'!$L$2:$W$523,R$14,FALSE)=0,NA(),VLOOKUP($B356,'Data summary'!$L$2:$W$523,R$14,FALSE))</f>
        <v>#N/A</v>
      </c>
      <c r="S356" s="197" t="e">
        <f>IF(VLOOKUP($B356,'Data summary'!$L$2:$W$523,S$14,FALSE)=0,NA(),VLOOKUP($B356,'Data summary'!$L$2:$W$523,S$14,FALSE))</f>
        <v>#N/A</v>
      </c>
      <c r="T356" s="197" t="e">
        <f>IF(VLOOKUP($B356,'Data summary'!$L$2:$W$523,T$14,FALSE)=0,NA(),VLOOKUP($B356,'Data summary'!$L$2:$W$523,T$14,FALSE))</f>
        <v>#N/A</v>
      </c>
      <c r="U356" s="197" t="e">
        <f>IF(VLOOKUP($B356,'Data summary'!$L$2:$W$523,U$14,FALSE)=0,NA(),VLOOKUP($B356,'Data summary'!$L$2:$W$523,U$14,FALSE))</f>
        <v>#N/A</v>
      </c>
      <c r="V356" s="198" t="e">
        <f>IF(VLOOKUP($B356,'Data summary'!$L$2:$W$523,V$14,FALSE)=0,NA(),VLOOKUP($B356,'Data summary'!$L$2:$W$523,V$14,FALSE))</f>
        <v>#N/A</v>
      </c>
      <c r="W356" s="207" t="s">
        <v>159</v>
      </c>
    </row>
    <row r="357" spans="10:23" x14ac:dyDescent="0.25">
      <c r="J357"/>
      <c r="L357" s="196" t="e">
        <f>IF(VLOOKUP($B357,'Data summary'!$L$2:$W$523,L$14,FALSE)=0,NA(),VLOOKUP($B357,'Data summary'!$L$2:$W$523,L$14,FALSE))</f>
        <v>#N/A</v>
      </c>
      <c r="M357" s="197" t="e">
        <f>IF(VLOOKUP($B357,'Data summary'!$L$2:$W$523,M$14,FALSE)=0,NA(),VLOOKUP($B357,'Data summary'!$L$2:$W$523,M$14,FALSE))</f>
        <v>#N/A</v>
      </c>
      <c r="N357" s="197" t="e">
        <f>IF(VLOOKUP($B357,'Data summary'!$L$2:$W$523,N$14,FALSE)=0,NA(),VLOOKUP($B357,'Data summary'!$L$2:$W$523,N$14,FALSE))</f>
        <v>#N/A</v>
      </c>
      <c r="O357" s="197" t="e">
        <f>IF(VLOOKUP($B357,'Data summary'!$L$2:$W$523,O$14,FALSE)=0,NA(),VLOOKUP($B357,'Data summary'!$L$2:$W$523,O$14,FALSE))</f>
        <v>#N/A</v>
      </c>
      <c r="P357" s="197" t="e">
        <f>IF(VLOOKUP($B357,'Data summary'!$L$2:$W$523,P$14,FALSE)=0,NA(),VLOOKUP($B357,'Data summary'!$L$2:$W$523,P$14,FALSE))</f>
        <v>#N/A</v>
      </c>
      <c r="Q357" s="197" t="e">
        <f>IF(VLOOKUP($B357,'Data summary'!$L$2:$W$523,Q$14,FALSE)=0,NA(),VLOOKUP($B357,'Data summary'!$L$2:$W$523,Q$14,FALSE))</f>
        <v>#N/A</v>
      </c>
      <c r="R357" s="197" t="e">
        <f>IF(VLOOKUP($B357,'Data summary'!$L$2:$W$523,R$14,FALSE)=0,NA(),VLOOKUP($B357,'Data summary'!$L$2:$W$523,R$14,FALSE))</f>
        <v>#N/A</v>
      </c>
      <c r="S357" s="197" t="e">
        <f>IF(VLOOKUP($B357,'Data summary'!$L$2:$W$523,S$14,FALSE)=0,NA(),VLOOKUP($B357,'Data summary'!$L$2:$W$523,S$14,FALSE))</f>
        <v>#N/A</v>
      </c>
      <c r="T357" s="197" t="e">
        <f>IF(VLOOKUP($B357,'Data summary'!$L$2:$W$523,T$14,FALSE)=0,NA(),VLOOKUP($B357,'Data summary'!$L$2:$W$523,T$14,FALSE))</f>
        <v>#N/A</v>
      </c>
      <c r="U357" s="197" t="e">
        <f>IF(VLOOKUP($B357,'Data summary'!$L$2:$W$523,U$14,FALSE)=0,NA(),VLOOKUP($B357,'Data summary'!$L$2:$W$523,U$14,FALSE))</f>
        <v>#N/A</v>
      </c>
      <c r="V357" s="198" t="e">
        <f>IF(VLOOKUP($B357,'Data summary'!$L$2:$W$523,V$14,FALSE)=0,NA(),VLOOKUP($B357,'Data summary'!$L$2:$W$523,V$14,FALSE))</f>
        <v>#N/A</v>
      </c>
      <c r="W357" s="207" t="s">
        <v>159</v>
      </c>
    </row>
    <row r="358" spans="10:23" x14ac:dyDescent="0.25">
      <c r="J358"/>
      <c r="L358" s="196" t="e">
        <f>IF(VLOOKUP($B358,'Data summary'!$L$2:$W$523,L$14,FALSE)=0,NA(),VLOOKUP($B358,'Data summary'!$L$2:$W$523,L$14,FALSE))</f>
        <v>#N/A</v>
      </c>
      <c r="M358" s="197" t="e">
        <f>IF(VLOOKUP($B358,'Data summary'!$L$2:$W$523,M$14,FALSE)=0,NA(),VLOOKUP($B358,'Data summary'!$L$2:$W$523,M$14,FALSE))</f>
        <v>#N/A</v>
      </c>
      <c r="N358" s="197" t="e">
        <f>IF(VLOOKUP($B358,'Data summary'!$L$2:$W$523,N$14,FALSE)=0,NA(),VLOOKUP($B358,'Data summary'!$L$2:$W$523,N$14,FALSE))</f>
        <v>#N/A</v>
      </c>
      <c r="O358" s="197" t="e">
        <f>IF(VLOOKUP($B358,'Data summary'!$L$2:$W$523,O$14,FALSE)=0,NA(),VLOOKUP($B358,'Data summary'!$L$2:$W$523,O$14,FALSE))</f>
        <v>#N/A</v>
      </c>
      <c r="P358" s="197" t="e">
        <f>IF(VLOOKUP($B358,'Data summary'!$L$2:$W$523,P$14,FALSE)=0,NA(),VLOOKUP($B358,'Data summary'!$L$2:$W$523,P$14,FALSE))</f>
        <v>#N/A</v>
      </c>
      <c r="Q358" s="197" t="e">
        <f>IF(VLOOKUP($B358,'Data summary'!$L$2:$W$523,Q$14,FALSE)=0,NA(),VLOOKUP($B358,'Data summary'!$L$2:$W$523,Q$14,FALSE))</f>
        <v>#N/A</v>
      </c>
      <c r="R358" s="197" t="e">
        <f>IF(VLOOKUP($B358,'Data summary'!$L$2:$W$523,R$14,FALSE)=0,NA(),VLOOKUP($B358,'Data summary'!$L$2:$W$523,R$14,FALSE))</f>
        <v>#N/A</v>
      </c>
      <c r="S358" s="197" t="e">
        <f>IF(VLOOKUP($B358,'Data summary'!$L$2:$W$523,S$14,FALSE)=0,NA(),VLOOKUP($B358,'Data summary'!$L$2:$W$523,S$14,FALSE))</f>
        <v>#N/A</v>
      </c>
      <c r="T358" s="197" t="e">
        <f>IF(VLOOKUP($B358,'Data summary'!$L$2:$W$523,T$14,FALSE)=0,NA(),VLOOKUP($B358,'Data summary'!$L$2:$W$523,T$14,FALSE))</f>
        <v>#N/A</v>
      </c>
      <c r="U358" s="197" t="e">
        <f>IF(VLOOKUP($B358,'Data summary'!$L$2:$W$523,U$14,FALSE)=0,NA(),VLOOKUP($B358,'Data summary'!$L$2:$W$523,U$14,FALSE))</f>
        <v>#N/A</v>
      </c>
      <c r="V358" s="198" t="e">
        <f>IF(VLOOKUP($B358,'Data summary'!$L$2:$W$523,V$14,FALSE)=0,NA(),VLOOKUP($B358,'Data summary'!$L$2:$W$523,V$14,FALSE))</f>
        <v>#N/A</v>
      </c>
      <c r="W358" s="207" t="s">
        <v>159</v>
      </c>
    </row>
    <row r="359" spans="10:23" x14ac:dyDescent="0.25">
      <c r="J359"/>
      <c r="L359" s="196" t="e">
        <f>IF(VLOOKUP($B359,'Data summary'!$L$2:$W$523,L$14,FALSE)=0,NA(),VLOOKUP($B359,'Data summary'!$L$2:$W$523,L$14,FALSE))</f>
        <v>#N/A</v>
      </c>
      <c r="M359" s="197" t="e">
        <f>IF(VLOOKUP($B359,'Data summary'!$L$2:$W$523,M$14,FALSE)=0,NA(),VLOOKUP($B359,'Data summary'!$L$2:$W$523,M$14,FALSE))</f>
        <v>#N/A</v>
      </c>
      <c r="N359" s="197" t="e">
        <f>IF(VLOOKUP($B359,'Data summary'!$L$2:$W$523,N$14,FALSE)=0,NA(),VLOOKUP($B359,'Data summary'!$L$2:$W$523,N$14,FALSE))</f>
        <v>#N/A</v>
      </c>
      <c r="O359" s="197" t="e">
        <f>IF(VLOOKUP($B359,'Data summary'!$L$2:$W$523,O$14,FALSE)=0,NA(),VLOOKUP($B359,'Data summary'!$L$2:$W$523,O$14,FALSE))</f>
        <v>#N/A</v>
      </c>
      <c r="P359" s="197" t="e">
        <f>IF(VLOOKUP($B359,'Data summary'!$L$2:$W$523,P$14,FALSE)=0,NA(),VLOOKUP($B359,'Data summary'!$L$2:$W$523,P$14,FALSE))</f>
        <v>#N/A</v>
      </c>
      <c r="Q359" s="197" t="e">
        <f>IF(VLOOKUP($B359,'Data summary'!$L$2:$W$523,Q$14,FALSE)=0,NA(),VLOOKUP($B359,'Data summary'!$L$2:$W$523,Q$14,FALSE))</f>
        <v>#N/A</v>
      </c>
      <c r="R359" s="197" t="e">
        <f>IF(VLOOKUP($B359,'Data summary'!$L$2:$W$523,R$14,FALSE)=0,NA(),VLOOKUP($B359,'Data summary'!$L$2:$W$523,R$14,FALSE))</f>
        <v>#N/A</v>
      </c>
      <c r="S359" s="197" t="e">
        <f>IF(VLOOKUP($B359,'Data summary'!$L$2:$W$523,S$14,FALSE)=0,NA(),VLOOKUP($B359,'Data summary'!$L$2:$W$523,S$14,FALSE))</f>
        <v>#N/A</v>
      </c>
      <c r="T359" s="197" t="e">
        <f>IF(VLOOKUP($B359,'Data summary'!$L$2:$W$523,T$14,FALSE)=0,NA(),VLOOKUP($B359,'Data summary'!$L$2:$W$523,T$14,FALSE))</f>
        <v>#N/A</v>
      </c>
      <c r="U359" s="197" t="e">
        <f>IF(VLOOKUP($B359,'Data summary'!$L$2:$W$523,U$14,FALSE)=0,NA(),VLOOKUP($B359,'Data summary'!$L$2:$W$523,U$14,FALSE))</f>
        <v>#N/A</v>
      </c>
      <c r="V359" s="198" t="e">
        <f>IF(VLOOKUP($B359,'Data summary'!$L$2:$W$523,V$14,FALSE)=0,NA(),VLOOKUP($B359,'Data summary'!$L$2:$W$523,V$14,FALSE))</f>
        <v>#N/A</v>
      </c>
      <c r="W359" s="207" t="s">
        <v>159</v>
      </c>
    </row>
    <row r="360" spans="10:23" x14ac:dyDescent="0.25">
      <c r="J360"/>
      <c r="L360" s="196" t="e">
        <f>IF(VLOOKUP($B360,'Data summary'!$L$2:$W$523,L$14,FALSE)=0,NA(),VLOOKUP($B360,'Data summary'!$L$2:$W$523,L$14,FALSE))</f>
        <v>#N/A</v>
      </c>
      <c r="M360" s="197" t="e">
        <f>IF(VLOOKUP($B360,'Data summary'!$L$2:$W$523,M$14,FALSE)=0,NA(),VLOOKUP($B360,'Data summary'!$L$2:$W$523,M$14,FALSE))</f>
        <v>#N/A</v>
      </c>
      <c r="N360" s="197" t="e">
        <f>IF(VLOOKUP($B360,'Data summary'!$L$2:$W$523,N$14,FALSE)=0,NA(),VLOOKUP($B360,'Data summary'!$L$2:$W$523,N$14,FALSE))</f>
        <v>#N/A</v>
      </c>
      <c r="O360" s="197" t="e">
        <f>IF(VLOOKUP($B360,'Data summary'!$L$2:$W$523,O$14,FALSE)=0,NA(),VLOOKUP($B360,'Data summary'!$L$2:$W$523,O$14,FALSE))</f>
        <v>#N/A</v>
      </c>
      <c r="P360" s="197" t="e">
        <f>IF(VLOOKUP($B360,'Data summary'!$L$2:$W$523,P$14,FALSE)=0,NA(),VLOOKUP($B360,'Data summary'!$L$2:$W$523,P$14,FALSE))</f>
        <v>#N/A</v>
      </c>
      <c r="Q360" s="197" t="e">
        <f>IF(VLOOKUP($B360,'Data summary'!$L$2:$W$523,Q$14,FALSE)=0,NA(),VLOOKUP($B360,'Data summary'!$L$2:$W$523,Q$14,FALSE))</f>
        <v>#N/A</v>
      </c>
      <c r="R360" s="197" t="e">
        <f>IF(VLOOKUP($B360,'Data summary'!$L$2:$W$523,R$14,FALSE)=0,NA(),VLOOKUP($B360,'Data summary'!$L$2:$W$523,R$14,FALSE))</f>
        <v>#N/A</v>
      </c>
      <c r="S360" s="197" t="e">
        <f>IF(VLOOKUP($B360,'Data summary'!$L$2:$W$523,S$14,FALSE)=0,NA(),VLOOKUP($B360,'Data summary'!$L$2:$W$523,S$14,FALSE))</f>
        <v>#N/A</v>
      </c>
      <c r="T360" s="197" t="e">
        <f>IF(VLOOKUP($B360,'Data summary'!$L$2:$W$523,T$14,FALSE)=0,NA(),VLOOKUP($B360,'Data summary'!$L$2:$W$523,T$14,FALSE))</f>
        <v>#N/A</v>
      </c>
      <c r="U360" s="197" t="e">
        <f>IF(VLOOKUP($B360,'Data summary'!$L$2:$W$523,U$14,FALSE)=0,NA(),VLOOKUP($B360,'Data summary'!$L$2:$W$523,U$14,FALSE))</f>
        <v>#N/A</v>
      </c>
      <c r="V360" s="198" t="e">
        <f>IF(VLOOKUP($B360,'Data summary'!$L$2:$W$523,V$14,FALSE)=0,NA(),VLOOKUP($B360,'Data summary'!$L$2:$W$523,V$14,FALSE))</f>
        <v>#N/A</v>
      </c>
      <c r="W360" s="207" t="s">
        <v>159</v>
      </c>
    </row>
    <row r="361" spans="10:23" x14ac:dyDescent="0.25">
      <c r="J361"/>
      <c r="L361" s="196" t="e">
        <f>IF(VLOOKUP($B361,'Data summary'!$L$2:$W$523,L$14,FALSE)=0,NA(),VLOOKUP($B361,'Data summary'!$L$2:$W$523,L$14,FALSE))</f>
        <v>#N/A</v>
      </c>
      <c r="M361" s="197" t="e">
        <f>IF(VLOOKUP($B361,'Data summary'!$L$2:$W$523,M$14,FALSE)=0,NA(),VLOOKUP($B361,'Data summary'!$L$2:$W$523,M$14,FALSE))</f>
        <v>#N/A</v>
      </c>
      <c r="N361" s="197" t="e">
        <f>IF(VLOOKUP($B361,'Data summary'!$L$2:$W$523,N$14,FALSE)=0,NA(),VLOOKUP($B361,'Data summary'!$L$2:$W$523,N$14,FALSE))</f>
        <v>#N/A</v>
      </c>
      <c r="O361" s="197" t="e">
        <f>IF(VLOOKUP($B361,'Data summary'!$L$2:$W$523,O$14,FALSE)=0,NA(),VLOOKUP($B361,'Data summary'!$L$2:$W$523,O$14,FALSE))</f>
        <v>#N/A</v>
      </c>
      <c r="P361" s="197" t="e">
        <f>IF(VLOOKUP($B361,'Data summary'!$L$2:$W$523,P$14,FALSE)=0,NA(),VLOOKUP($B361,'Data summary'!$L$2:$W$523,P$14,FALSE))</f>
        <v>#N/A</v>
      </c>
      <c r="Q361" s="197" t="e">
        <f>IF(VLOOKUP($B361,'Data summary'!$L$2:$W$523,Q$14,FALSE)=0,NA(),VLOOKUP($B361,'Data summary'!$L$2:$W$523,Q$14,FALSE))</f>
        <v>#N/A</v>
      </c>
      <c r="R361" s="197" t="e">
        <f>IF(VLOOKUP($B361,'Data summary'!$L$2:$W$523,R$14,FALSE)=0,NA(),VLOOKUP($B361,'Data summary'!$L$2:$W$523,R$14,FALSE))</f>
        <v>#N/A</v>
      </c>
      <c r="S361" s="197" t="e">
        <f>IF(VLOOKUP($B361,'Data summary'!$L$2:$W$523,S$14,FALSE)=0,NA(),VLOOKUP($B361,'Data summary'!$L$2:$W$523,S$14,FALSE))</f>
        <v>#N/A</v>
      </c>
      <c r="T361" s="197" t="e">
        <f>IF(VLOOKUP($B361,'Data summary'!$L$2:$W$523,T$14,FALSE)=0,NA(),VLOOKUP($B361,'Data summary'!$L$2:$W$523,T$14,FALSE))</f>
        <v>#N/A</v>
      </c>
      <c r="U361" s="197" t="e">
        <f>IF(VLOOKUP($B361,'Data summary'!$L$2:$W$523,U$14,FALSE)=0,NA(),VLOOKUP($B361,'Data summary'!$L$2:$W$523,U$14,FALSE))</f>
        <v>#N/A</v>
      </c>
      <c r="V361" s="198" t="e">
        <f>IF(VLOOKUP($B361,'Data summary'!$L$2:$W$523,V$14,FALSE)=0,NA(),VLOOKUP($B361,'Data summary'!$L$2:$W$523,V$14,FALSE))</f>
        <v>#N/A</v>
      </c>
      <c r="W361" s="207" t="s">
        <v>159</v>
      </c>
    </row>
    <row r="362" spans="10:23" x14ac:dyDescent="0.25">
      <c r="J362"/>
      <c r="L362" s="196" t="e">
        <f>IF(VLOOKUP($B362,'Data summary'!$L$2:$W$523,L$14,FALSE)=0,NA(),VLOOKUP($B362,'Data summary'!$L$2:$W$523,L$14,FALSE))</f>
        <v>#N/A</v>
      </c>
      <c r="M362" s="197" t="e">
        <f>IF(VLOOKUP($B362,'Data summary'!$L$2:$W$523,M$14,FALSE)=0,NA(),VLOOKUP($B362,'Data summary'!$L$2:$W$523,M$14,FALSE))</f>
        <v>#N/A</v>
      </c>
      <c r="N362" s="197" t="e">
        <f>IF(VLOOKUP($B362,'Data summary'!$L$2:$W$523,N$14,FALSE)=0,NA(),VLOOKUP($B362,'Data summary'!$L$2:$W$523,N$14,FALSE))</f>
        <v>#N/A</v>
      </c>
      <c r="O362" s="197" t="e">
        <f>IF(VLOOKUP($B362,'Data summary'!$L$2:$W$523,O$14,FALSE)=0,NA(),VLOOKUP($B362,'Data summary'!$L$2:$W$523,O$14,FALSE))</f>
        <v>#N/A</v>
      </c>
      <c r="P362" s="197" t="e">
        <f>IF(VLOOKUP($B362,'Data summary'!$L$2:$W$523,P$14,FALSE)=0,NA(),VLOOKUP($B362,'Data summary'!$L$2:$W$523,P$14,FALSE))</f>
        <v>#N/A</v>
      </c>
      <c r="Q362" s="197" t="e">
        <f>IF(VLOOKUP($B362,'Data summary'!$L$2:$W$523,Q$14,FALSE)=0,NA(),VLOOKUP($B362,'Data summary'!$L$2:$W$523,Q$14,FALSE))</f>
        <v>#N/A</v>
      </c>
      <c r="R362" s="197" t="e">
        <f>IF(VLOOKUP($B362,'Data summary'!$L$2:$W$523,R$14,FALSE)=0,NA(),VLOOKUP($B362,'Data summary'!$L$2:$W$523,R$14,FALSE))</f>
        <v>#N/A</v>
      </c>
      <c r="S362" s="197" t="e">
        <f>IF(VLOOKUP($B362,'Data summary'!$L$2:$W$523,S$14,FALSE)=0,NA(),VLOOKUP($B362,'Data summary'!$L$2:$W$523,S$14,FALSE))</f>
        <v>#N/A</v>
      </c>
      <c r="T362" s="197" t="e">
        <f>IF(VLOOKUP($B362,'Data summary'!$L$2:$W$523,T$14,FALSE)=0,NA(),VLOOKUP($B362,'Data summary'!$L$2:$W$523,T$14,FALSE))</f>
        <v>#N/A</v>
      </c>
      <c r="U362" s="197" t="e">
        <f>IF(VLOOKUP($B362,'Data summary'!$L$2:$W$523,U$14,FALSE)=0,NA(),VLOOKUP($B362,'Data summary'!$L$2:$W$523,U$14,FALSE))</f>
        <v>#N/A</v>
      </c>
      <c r="V362" s="198" t="e">
        <f>IF(VLOOKUP($B362,'Data summary'!$L$2:$W$523,V$14,FALSE)=0,NA(),VLOOKUP($B362,'Data summary'!$L$2:$W$523,V$14,FALSE))</f>
        <v>#N/A</v>
      </c>
      <c r="W362" s="207" t="s">
        <v>159</v>
      </c>
    </row>
    <row r="363" spans="10:23" x14ac:dyDescent="0.25">
      <c r="J363"/>
      <c r="L363" s="196" t="e">
        <f>IF(VLOOKUP($B363,'Data summary'!$L$2:$W$523,L$14,FALSE)=0,NA(),VLOOKUP($B363,'Data summary'!$L$2:$W$523,L$14,FALSE))</f>
        <v>#N/A</v>
      </c>
      <c r="M363" s="197" t="e">
        <f>IF(VLOOKUP($B363,'Data summary'!$L$2:$W$523,M$14,FALSE)=0,NA(),VLOOKUP($B363,'Data summary'!$L$2:$W$523,M$14,FALSE))</f>
        <v>#N/A</v>
      </c>
      <c r="N363" s="197" t="e">
        <f>IF(VLOOKUP($B363,'Data summary'!$L$2:$W$523,N$14,FALSE)=0,NA(),VLOOKUP($B363,'Data summary'!$L$2:$W$523,N$14,FALSE))</f>
        <v>#N/A</v>
      </c>
      <c r="O363" s="197" t="e">
        <f>IF(VLOOKUP($B363,'Data summary'!$L$2:$W$523,O$14,FALSE)=0,NA(),VLOOKUP($B363,'Data summary'!$L$2:$W$523,O$14,FALSE))</f>
        <v>#N/A</v>
      </c>
      <c r="P363" s="197" t="e">
        <f>IF(VLOOKUP($B363,'Data summary'!$L$2:$W$523,P$14,FALSE)=0,NA(),VLOOKUP($B363,'Data summary'!$L$2:$W$523,P$14,FALSE))</f>
        <v>#N/A</v>
      </c>
      <c r="Q363" s="197" t="e">
        <f>IF(VLOOKUP($B363,'Data summary'!$L$2:$W$523,Q$14,FALSE)=0,NA(),VLOOKUP($B363,'Data summary'!$L$2:$W$523,Q$14,FALSE))</f>
        <v>#N/A</v>
      </c>
      <c r="R363" s="197" t="e">
        <f>IF(VLOOKUP($B363,'Data summary'!$L$2:$W$523,R$14,FALSE)=0,NA(),VLOOKUP($B363,'Data summary'!$L$2:$W$523,R$14,FALSE))</f>
        <v>#N/A</v>
      </c>
      <c r="S363" s="197" t="e">
        <f>IF(VLOOKUP($B363,'Data summary'!$L$2:$W$523,S$14,FALSE)=0,NA(),VLOOKUP($B363,'Data summary'!$L$2:$W$523,S$14,FALSE))</f>
        <v>#N/A</v>
      </c>
      <c r="T363" s="197" t="e">
        <f>IF(VLOOKUP($B363,'Data summary'!$L$2:$W$523,T$14,FALSE)=0,NA(),VLOOKUP($B363,'Data summary'!$L$2:$W$523,T$14,FALSE))</f>
        <v>#N/A</v>
      </c>
      <c r="U363" s="197" t="e">
        <f>IF(VLOOKUP($B363,'Data summary'!$L$2:$W$523,U$14,FALSE)=0,NA(),VLOOKUP($B363,'Data summary'!$L$2:$W$523,U$14,FALSE))</f>
        <v>#N/A</v>
      </c>
      <c r="V363" s="198" t="e">
        <f>IF(VLOOKUP($B363,'Data summary'!$L$2:$W$523,V$14,FALSE)=0,NA(),VLOOKUP($B363,'Data summary'!$L$2:$W$523,V$14,FALSE))</f>
        <v>#N/A</v>
      </c>
      <c r="W363" s="207" t="s">
        <v>159</v>
      </c>
    </row>
    <row r="364" spans="10:23" x14ac:dyDescent="0.25">
      <c r="J364"/>
      <c r="L364" s="196" t="e">
        <f>IF(VLOOKUP($B364,'Data summary'!$L$2:$W$523,L$14,FALSE)=0,NA(),VLOOKUP($B364,'Data summary'!$L$2:$W$523,L$14,FALSE))</f>
        <v>#N/A</v>
      </c>
      <c r="M364" s="197" t="e">
        <f>IF(VLOOKUP($B364,'Data summary'!$L$2:$W$523,M$14,FALSE)=0,NA(),VLOOKUP($B364,'Data summary'!$L$2:$W$523,M$14,FALSE))</f>
        <v>#N/A</v>
      </c>
      <c r="N364" s="197" t="e">
        <f>IF(VLOOKUP($B364,'Data summary'!$L$2:$W$523,N$14,FALSE)=0,NA(),VLOOKUP($B364,'Data summary'!$L$2:$W$523,N$14,FALSE))</f>
        <v>#N/A</v>
      </c>
      <c r="O364" s="197" t="e">
        <f>IF(VLOOKUP($B364,'Data summary'!$L$2:$W$523,O$14,FALSE)=0,NA(),VLOOKUP($B364,'Data summary'!$L$2:$W$523,O$14,FALSE))</f>
        <v>#N/A</v>
      </c>
      <c r="P364" s="197" t="e">
        <f>IF(VLOOKUP($B364,'Data summary'!$L$2:$W$523,P$14,FALSE)=0,NA(),VLOOKUP($B364,'Data summary'!$L$2:$W$523,P$14,FALSE))</f>
        <v>#N/A</v>
      </c>
      <c r="Q364" s="197" t="e">
        <f>IF(VLOOKUP($B364,'Data summary'!$L$2:$W$523,Q$14,FALSE)=0,NA(),VLOOKUP($B364,'Data summary'!$L$2:$W$523,Q$14,FALSE))</f>
        <v>#N/A</v>
      </c>
      <c r="R364" s="197" t="e">
        <f>IF(VLOOKUP($B364,'Data summary'!$L$2:$W$523,R$14,FALSE)=0,NA(),VLOOKUP($B364,'Data summary'!$L$2:$W$523,R$14,FALSE))</f>
        <v>#N/A</v>
      </c>
      <c r="S364" s="197" t="e">
        <f>IF(VLOOKUP($B364,'Data summary'!$L$2:$W$523,S$14,FALSE)=0,NA(),VLOOKUP($B364,'Data summary'!$L$2:$W$523,S$14,FALSE))</f>
        <v>#N/A</v>
      </c>
      <c r="T364" s="197" t="e">
        <f>IF(VLOOKUP($B364,'Data summary'!$L$2:$W$523,T$14,FALSE)=0,NA(),VLOOKUP($B364,'Data summary'!$L$2:$W$523,T$14,FALSE))</f>
        <v>#N/A</v>
      </c>
      <c r="U364" s="197" t="e">
        <f>IF(VLOOKUP($B364,'Data summary'!$L$2:$W$523,U$14,FALSE)=0,NA(),VLOOKUP($B364,'Data summary'!$L$2:$W$523,U$14,FALSE))</f>
        <v>#N/A</v>
      </c>
      <c r="V364" s="198" t="e">
        <f>IF(VLOOKUP($B364,'Data summary'!$L$2:$W$523,V$14,FALSE)=0,NA(),VLOOKUP($B364,'Data summary'!$L$2:$W$523,V$14,FALSE))</f>
        <v>#N/A</v>
      </c>
      <c r="W364" s="207" t="s">
        <v>159</v>
      </c>
    </row>
    <row r="365" spans="10:23" x14ac:dyDescent="0.25">
      <c r="J365"/>
      <c r="L365" s="196" t="e">
        <f>IF(VLOOKUP($B365,'Data summary'!$L$2:$W$523,L$14,FALSE)=0,NA(),VLOOKUP($B365,'Data summary'!$L$2:$W$523,L$14,FALSE))</f>
        <v>#N/A</v>
      </c>
      <c r="M365" s="197" t="e">
        <f>IF(VLOOKUP($B365,'Data summary'!$L$2:$W$523,M$14,FALSE)=0,NA(),VLOOKUP($B365,'Data summary'!$L$2:$W$523,M$14,FALSE))</f>
        <v>#N/A</v>
      </c>
      <c r="N365" s="197" t="e">
        <f>IF(VLOOKUP($B365,'Data summary'!$L$2:$W$523,N$14,FALSE)=0,NA(),VLOOKUP($B365,'Data summary'!$L$2:$W$523,N$14,FALSE))</f>
        <v>#N/A</v>
      </c>
      <c r="O365" s="197" t="e">
        <f>IF(VLOOKUP($B365,'Data summary'!$L$2:$W$523,O$14,FALSE)=0,NA(),VLOOKUP($B365,'Data summary'!$L$2:$W$523,O$14,FALSE))</f>
        <v>#N/A</v>
      </c>
      <c r="P365" s="197" t="e">
        <f>IF(VLOOKUP($B365,'Data summary'!$L$2:$W$523,P$14,FALSE)=0,NA(),VLOOKUP($B365,'Data summary'!$L$2:$W$523,P$14,FALSE))</f>
        <v>#N/A</v>
      </c>
      <c r="Q365" s="197" t="e">
        <f>IF(VLOOKUP($B365,'Data summary'!$L$2:$W$523,Q$14,FALSE)=0,NA(),VLOOKUP($B365,'Data summary'!$L$2:$W$523,Q$14,FALSE))</f>
        <v>#N/A</v>
      </c>
      <c r="R365" s="197" t="e">
        <f>IF(VLOOKUP($B365,'Data summary'!$L$2:$W$523,R$14,FALSE)=0,NA(),VLOOKUP($B365,'Data summary'!$L$2:$W$523,R$14,FALSE))</f>
        <v>#N/A</v>
      </c>
      <c r="S365" s="197" t="e">
        <f>IF(VLOOKUP($B365,'Data summary'!$L$2:$W$523,S$14,FALSE)=0,NA(),VLOOKUP($B365,'Data summary'!$L$2:$W$523,S$14,FALSE))</f>
        <v>#N/A</v>
      </c>
      <c r="T365" s="197" t="e">
        <f>IF(VLOOKUP($B365,'Data summary'!$L$2:$W$523,T$14,FALSE)=0,NA(),VLOOKUP($B365,'Data summary'!$L$2:$W$523,T$14,FALSE))</f>
        <v>#N/A</v>
      </c>
      <c r="U365" s="197" t="e">
        <f>IF(VLOOKUP($B365,'Data summary'!$L$2:$W$523,U$14,FALSE)=0,NA(),VLOOKUP($B365,'Data summary'!$L$2:$W$523,U$14,FALSE))</f>
        <v>#N/A</v>
      </c>
      <c r="V365" s="198" t="e">
        <f>IF(VLOOKUP($B365,'Data summary'!$L$2:$W$523,V$14,FALSE)=0,NA(),VLOOKUP($B365,'Data summary'!$L$2:$W$523,V$14,FALSE))</f>
        <v>#N/A</v>
      </c>
      <c r="W365" s="207" t="s">
        <v>159</v>
      </c>
    </row>
    <row r="366" spans="10:23" x14ac:dyDescent="0.25">
      <c r="J366"/>
      <c r="L366" s="196" t="e">
        <f>IF(VLOOKUP($B366,'Data summary'!$L$2:$W$523,L$14,FALSE)=0,NA(),VLOOKUP($B366,'Data summary'!$L$2:$W$523,L$14,FALSE))</f>
        <v>#N/A</v>
      </c>
      <c r="M366" s="197" t="e">
        <f>IF(VLOOKUP($B366,'Data summary'!$L$2:$W$523,M$14,FALSE)=0,NA(),VLOOKUP($B366,'Data summary'!$L$2:$W$523,M$14,FALSE))</f>
        <v>#N/A</v>
      </c>
      <c r="N366" s="197" t="e">
        <f>IF(VLOOKUP($B366,'Data summary'!$L$2:$W$523,N$14,FALSE)=0,NA(),VLOOKUP($B366,'Data summary'!$L$2:$W$523,N$14,FALSE))</f>
        <v>#N/A</v>
      </c>
      <c r="O366" s="197" t="e">
        <f>IF(VLOOKUP($B366,'Data summary'!$L$2:$W$523,O$14,FALSE)=0,NA(),VLOOKUP($B366,'Data summary'!$L$2:$W$523,O$14,FALSE))</f>
        <v>#N/A</v>
      </c>
      <c r="P366" s="197" t="e">
        <f>IF(VLOOKUP($B366,'Data summary'!$L$2:$W$523,P$14,FALSE)=0,NA(),VLOOKUP($B366,'Data summary'!$L$2:$W$523,P$14,FALSE))</f>
        <v>#N/A</v>
      </c>
      <c r="Q366" s="197" t="e">
        <f>IF(VLOOKUP($B366,'Data summary'!$L$2:$W$523,Q$14,FALSE)=0,NA(),VLOOKUP($B366,'Data summary'!$L$2:$W$523,Q$14,FALSE))</f>
        <v>#N/A</v>
      </c>
      <c r="R366" s="197" t="e">
        <f>IF(VLOOKUP($B366,'Data summary'!$L$2:$W$523,R$14,FALSE)=0,NA(),VLOOKUP($B366,'Data summary'!$L$2:$W$523,R$14,FALSE))</f>
        <v>#N/A</v>
      </c>
      <c r="S366" s="197" t="e">
        <f>IF(VLOOKUP($B366,'Data summary'!$L$2:$W$523,S$14,FALSE)=0,NA(),VLOOKUP($B366,'Data summary'!$L$2:$W$523,S$14,FALSE))</f>
        <v>#N/A</v>
      </c>
      <c r="T366" s="197" t="e">
        <f>IF(VLOOKUP($B366,'Data summary'!$L$2:$W$523,T$14,FALSE)=0,NA(),VLOOKUP($B366,'Data summary'!$L$2:$W$523,T$14,FALSE))</f>
        <v>#N/A</v>
      </c>
      <c r="U366" s="197" t="e">
        <f>IF(VLOOKUP($B366,'Data summary'!$L$2:$W$523,U$14,FALSE)=0,NA(),VLOOKUP($B366,'Data summary'!$L$2:$W$523,U$14,FALSE))</f>
        <v>#N/A</v>
      </c>
      <c r="V366" s="198" t="e">
        <f>IF(VLOOKUP($B366,'Data summary'!$L$2:$W$523,V$14,FALSE)=0,NA(),VLOOKUP($B366,'Data summary'!$L$2:$W$523,V$14,FALSE))</f>
        <v>#N/A</v>
      </c>
      <c r="W366" s="207" t="s">
        <v>159</v>
      </c>
    </row>
    <row r="367" spans="10:23" x14ac:dyDescent="0.25">
      <c r="J367"/>
      <c r="L367" s="196" t="e">
        <f>IF(VLOOKUP($B367,'Data summary'!$L$2:$W$523,L$14,FALSE)=0,NA(),VLOOKUP($B367,'Data summary'!$L$2:$W$523,L$14,FALSE))</f>
        <v>#N/A</v>
      </c>
      <c r="M367" s="197" t="e">
        <f>IF(VLOOKUP($B367,'Data summary'!$L$2:$W$523,M$14,FALSE)=0,NA(),VLOOKUP($B367,'Data summary'!$L$2:$W$523,M$14,FALSE))</f>
        <v>#N/A</v>
      </c>
      <c r="N367" s="197" t="e">
        <f>IF(VLOOKUP($B367,'Data summary'!$L$2:$W$523,N$14,FALSE)=0,NA(),VLOOKUP($B367,'Data summary'!$L$2:$W$523,N$14,FALSE))</f>
        <v>#N/A</v>
      </c>
      <c r="O367" s="197" t="e">
        <f>IF(VLOOKUP($B367,'Data summary'!$L$2:$W$523,O$14,FALSE)=0,NA(),VLOOKUP($B367,'Data summary'!$L$2:$W$523,O$14,FALSE))</f>
        <v>#N/A</v>
      </c>
      <c r="P367" s="197" t="e">
        <f>IF(VLOOKUP($B367,'Data summary'!$L$2:$W$523,P$14,FALSE)=0,NA(),VLOOKUP($B367,'Data summary'!$L$2:$W$523,P$14,FALSE))</f>
        <v>#N/A</v>
      </c>
      <c r="Q367" s="197" t="e">
        <f>IF(VLOOKUP($B367,'Data summary'!$L$2:$W$523,Q$14,FALSE)=0,NA(),VLOOKUP($B367,'Data summary'!$L$2:$W$523,Q$14,FALSE))</f>
        <v>#N/A</v>
      </c>
      <c r="R367" s="197" t="e">
        <f>IF(VLOOKUP($B367,'Data summary'!$L$2:$W$523,R$14,FALSE)=0,NA(),VLOOKUP($B367,'Data summary'!$L$2:$W$523,R$14,FALSE))</f>
        <v>#N/A</v>
      </c>
      <c r="S367" s="197" t="e">
        <f>IF(VLOOKUP($B367,'Data summary'!$L$2:$W$523,S$14,FALSE)=0,NA(),VLOOKUP($B367,'Data summary'!$L$2:$W$523,S$14,FALSE))</f>
        <v>#N/A</v>
      </c>
      <c r="T367" s="197" t="e">
        <f>IF(VLOOKUP($B367,'Data summary'!$L$2:$W$523,T$14,FALSE)=0,NA(),VLOOKUP($B367,'Data summary'!$L$2:$W$523,T$14,FALSE))</f>
        <v>#N/A</v>
      </c>
      <c r="U367" s="197" t="e">
        <f>IF(VLOOKUP($B367,'Data summary'!$L$2:$W$523,U$14,FALSE)=0,NA(),VLOOKUP($B367,'Data summary'!$L$2:$W$523,U$14,FALSE))</f>
        <v>#N/A</v>
      </c>
      <c r="V367" s="198" t="e">
        <f>IF(VLOOKUP($B367,'Data summary'!$L$2:$W$523,V$14,FALSE)=0,NA(),VLOOKUP($B367,'Data summary'!$L$2:$W$523,V$14,FALSE))</f>
        <v>#N/A</v>
      </c>
      <c r="W367" s="207" t="s">
        <v>159</v>
      </c>
    </row>
    <row r="368" spans="10:23" x14ac:dyDescent="0.25">
      <c r="J368"/>
      <c r="L368" s="196" t="e">
        <f>IF(VLOOKUP($B368,'Data summary'!$L$2:$W$523,L$14,FALSE)=0,NA(),VLOOKUP($B368,'Data summary'!$L$2:$W$523,L$14,FALSE))</f>
        <v>#N/A</v>
      </c>
      <c r="M368" s="197" t="e">
        <f>IF(VLOOKUP($B368,'Data summary'!$L$2:$W$523,M$14,FALSE)=0,NA(),VLOOKUP($B368,'Data summary'!$L$2:$W$523,M$14,FALSE))</f>
        <v>#N/A</v>
      </c>
      <c r="N368" s="197" t="e">
        <f>IF(VLOOKUP($B368,'Data summary'!$L$2:$W$523,N$14,FALSE)=0,NA(),VLOOKUP($B368,'Data summary'!$L$2:$W$523,N$14,FALSE))</f>
        <v>#N/A</v>
      </c>
      <c r="O368" s="197" t="e">
        <f>IF(VLOOKUP($B368,'Data summary'!$L$2:$W$523,O$14,FALSE)=0,NA(),VLOOKUP($B368,'Data summary'!$L$2:$W$523,O$14,FALSE))</f>
        <v>#N/A</v>
      </c>
      <c r="P368" s="197" t="e">
        <f>IF(VLOOKUP($B368,'Data summary'!$L$2:$W$523,P$14,FALSE)=0,NA(),VLOOKUP($B368,'Data summary'!$L$2:$W$523,P$14,FALSE))</f>
        <v>#N/A</v>
      </c>
      <c r="Q368" s="197" t="e">
        <f>IF(VLOOKUP($B368,'Data summary'!$L$2:$W$523,Q$14,FALSE)=0,NA(),VLOOKUP($B368,'Data summary'!$L$2:$W$523,Q$14,FALSE))</f>
        <v>#N/A</v>
      </c>
      <c r="R368" s="197" t="e">
        <f>IF(VLOOKUP($B368,'Data summary'!$L$2:$W$523,R$14,FALSE)=0,NA(),VLOOKUP($B368,'Data summary'!$L$2:$W$523,R$14,FALSE))</f>
        <v>#N/A</v>
      </c>
      <c r="S368" s="197" t="e">
        <f>IF(VLOOKUP($B368,'Data summary'!$L$2:$W$523,S$14,FALSE)=0,NA(),VLOOKUP($B368,'Data summary'!$L$2:$W$523,S$14,FALSE))</f>
        <v>#N/A</v>
      </c>
      <c r="T368" s="197" t="e">
        <f>IF(VLOOKUP($B368,'Data summary'!$L$2:$W$523,T$14,FALSE)=0,NA(),VLOOKUP($B368,'Data summary'!$L$2:$W$523,T$14,FALSE))</f>
        <v>#N/A</v>
      </c>
      <c r="U368" s="197" t="e">
        <f>IF(VLOOKUP($B368,'Data summary'!$L$2:$W$523,U$14,FALSE)=0,NA(),VLOOKUP($B368,'Data summary'!$L$2:$W$523,U$14,FALSE))</f>
        <v>#N/A</v>
      </c>
      <c r="V368" s="198" t="e">
        <f>IF(VLOOKUP($B368,'Data summary'!$L$2:$W$523,V$14,FALSE)=0,NA(),VLOOKUP($B368,'Data summary'!$L$2:$W$523,V$14,FALSE))</f>
        <v>#N/A</v>
      </c>
      <c r="W368" s="207" t="s">
        <v>159</v>
      </c>
    </row>
    <row r="369" spans="10:23" x14ac:dyDescent="0.25">
      <c r="J369"/>
      <c r="L369" s="196" t="e">
        <f>IF(VLOOKUP($B369,'Data summary'!$L$2:$W$523,L$14,FALSE)=0,NA(),VLOOKUP($B369,'Data summary'!$L$2:$W$523,L$14,FALSE))</f>
        <v>#N/A</v>
      </c>
      <c r="M369" s="197" t="e">
        <f>IF(VLOOKUP($B369,'Data summary'!$L$2:$W$523,M$14,FALSE)=0,NA(),VLOOKUP($B369,'Data summary'!$L$2:$W$523,M$14,FALSE))</f>
        <v>#N/A</v>
      </c>
      <c r="N369" s="197" t="e">
        <f>IF(VLOOKUP($B369,'Data summary'!$L$2:$W$523,N$14,FALSE)=0,NA(),VLOOKUP($B369,'Data summary'!$L$2:$W$523,N$14,FALSE))</f>
        <v>#N/A</v>
      </c>
      <c r="O369" s="197" t="e">
        <f>IF(VLOOKUP($B369,'Data summary'!$L$2:$W$523,O$14,FALSE)=0,NA(),VLOOKUP($B369,'Data summary'!$L$2:$W$523,O$14,FALSE))</f>
        <v>#N/A</v>
      </c>
      <c r="P369" s="197" t="e">
        <f>IF(VLOOKUP($B369,'Data summary'!$L$2:$W$523,P$14,FALSE)=0,NA(),VLOOKUP($B369,'Data summary'!$L$2:$W$523,P$14,FALSE))</f>
        <v>#N/A</v>
      </c>
      <c r="Q369" s="197" t="e">
        <f>IF(VLOOKUP($B369,'Data summary'!$L$2:$W$523,Q$14,FALSE)=0,NA(),VLOOKUP($B369,'Data summary'!$L$2:$W$523,Q$14,FALSE))</f>
        <v>#N/A</v>
      </c>
      <c r="R369" s="197" t="e">
        <f>IF(VLOOKUP($B369,'Data summary'!$L$2:$W$523,R$14,FALSE)=0,NA(),VLOOKUP($B369,'Data summary'!$L$2:$W$523,R$14,FALSE))</f>
        <v>#N/A</v>
      </c>
      <c r="S369" s="197" t="e">
        <f>IF(VLOOKUP($B369,'Data summary'!$L$2:$W$523,S$14,FALSE)=0,NA(),VLOOKUP($B369,'Data summary'!$L$2:$W$523,S$14,FALSE))</f>
        <v>#N/A</v>
      </c>
      <c r="T369" s="197" t="e">
        <f>IF(VLOOKUP($B369,'Data summary'!$L$2:$W$523,T$14,FALSE)=0,NA(),VLOOKUP($B369,'Data summary'!$L$2:$W$523,T$14,FALSE))</f>
        <v>#N/A</v>
      </c>
      <c r="U369" s="197" t="e">
        <f>IF(VLOOKUP($B369,'Data summary'!$L$2:$W$523,U$14,FALSE)=0,NA(),VLOOKUP($B369,'Data summary'!$L$2:$W$523,U$14,FALSE))</f>
        <v>#N/A</v>
      </c>
      <c r="V369" s="198" t="e">
        <f>IF(VLOOKUP($B369,'Data summary'!$L$2:$W$523,V$14,FALSE)=0,NA(),VLOOKUP($B369,'Data summary'!$L$2:$W$523,V$14,FALSE))</f>
        <v>#N/A</v>
      </c>
      <c r="W369" s="207" t="s">
        <v>159</v>
      </c>
    </row>
    <row r="370" spans="10:23" x14ac:dyDescent="0.25">
      <c r="J370"/>
      <c r="L370" s="196" t="e">
        <f>IF(VLOOKUP($B370,'Data summary'!$L$2:$W$523,L$14,FALSE)=0,NA(),VLOOKUP($B370,'Data summary'!$L$2:$W$523,L$14,FALSE))</f>
        <v>#N/A</v>
      </c>
      <c r="M370" s="197" t="e">
        <f>IF(VLOOKUP($B370,'Data summary'!$L$2:$W$523,M$14,FALSE)=0,NA(),VLOOKUP($B370,'Data summary'!$L$2:$W$523,M$14,FALSE))</f>
        <v>#N/A</v>
      </c>
      <c r="N370" s="197" t="e">
        <f>IF(VLOOKUP($B370,'Data summary'!$L$2:$W$523,N$14,FALSE)=0,NA(),VLOOKUP($B370,'Data summary'!$L$2:$W$523,N$14,FALSE))</f>
        <v>#N/A</v>
      </c>
      <c r="O370" s="197" t="e">
        <f>IF(VLOOKUP($B370,'Data summary'!$L$2:$W$523,O$14,FALSE)=0,NA(),VLOOKUP($B370,'Data summary'!$L$2:$W$523,O$14,FALSE))</f>
        <v>#N/A</v>
      </c>
      <c r="P370" s="197" t="e">
        <f>IF(VLOOKUP($B370,'Data summary'!$L$2:$W$523,P$14,FALSE)=0,NA(),VLOOKUP($B370,'Data summary'!$L$2:$W$523,P$14,FALSE))</f>
        <v>#N/A</v>
      </c>
      <c r="Q370" s="197" t="e">
        <f>IF(VLOOKUP($B370,'Data summary'!$L$2:$W$523,Q$14,FALSE)=0,NA(),VLOOKUP($B370,'Data summary'!$L$2:$W$523,Q$14,FALSE))</f>
        <v>#N/A</v>
      </c>
      <c r="R370" s="197" t="e">
        <f>IF(VLOOKUP($B370,'Data summary'!$L$2:$W$523,R$14,FALSE)=0,NA(),VLOOKUP($B370,'Data summary'!$L$2:$W$523,R$14,FALSE))</f>
        <v>#N/A</v>
      </c>
      <c r="S370" s="197" t="e">
        <f>IF(VLOOKUP($B370,'Data summary'!$L$2:$W$523,S$14,FALSE)=0,NA(),VLOOKUP($B370,'Data summary'!$L$2:$W$523,S$14,FALSE))</f>
        <v>#N/A</v>
      </c>
      <c r="T370" s="197" t="e">
        <f>IF(VLOOKUP($B370,'Data summary'!$L$2:$W$523,T$14,FALSE)=0,NA(),VLOOKUP($B370,'Data summary'!$L$2:$W$523,T$14,FALSE))</f>
        <v>#N/A</v>
      </c>
      <c r="U370" s="197" t="e">
        <f>IF(VLOOKUP($B370,'Data summary'!$L$2:$W$523,U$14,FALSE)=0,NA(),VLOOKUP($B370,'Data summary'!$L$2:$W$523,U$14,FALSE))</f>
        <v>#N/A</v>
      </c>
      <c r="V370" s="198" t="e">
        <f>IF(VLOOKUP($B370,'Data summary'!$L$2:$W$523,V$14,FALSE)=0,NA(),VLOOKUP($B370,'Data summary'!$L$2:$W$523,V$14,FALSE))</f>
        <v>#N/A</v>
      </c>
      <c r="W370" s="207" t="s">
        <v>159</v>
      </c>
    </row>
    <row r="371" spans="10:23" x14ac:dyDescent="0.25">
      <c r="J371"/>
      <c r="L371" s="196" t="e">
        <f>IF(VLOOKUP($B371,'Data summary'!$L$2:$W$523,L$14,FALSE)=0,NA(),VLOOKUP($B371,'Data summary'!$L$2:$W$523,L$14,FALSE))</f>
        <v>#N/A</v>
      </c>
      <c r="M371" s="197" t="e">
        <f>IF(VLOOKUP($B371,'Data summary'!$L$2:$W$523,M$14,FALSE)=0,NA(),VLOOKUP($B371,'Data summary'!$L$2:$W$523,M$14,FALSE))</f>
        <v>#N/A</v>
      </c>
      <c r="N371" s="197" t="e">
        <f>IF(VLOOKUP($B371,'Data summary'!$L$2:$W$523,N$14,FALSE)=0,NA(),VLOOKUP($B371,'Data summary'!$L$2:$W$523,N$14,FALSE))</f>
        <v>#N/A</v>
      </c>
      <c r="O371" s="197" t="e">
        <f>IF(VLOOKUP($B371,'Data summary'!$L$2:$W$523,O$14,FALSE)=0,NA(),VLOOKUP($B371,'Data summary'!$L$2:$W$523,O$14,FALSE))</f>
        <v>#N/A</v>
      </c>
      <c r="P371" s="197" t="e">
        <f>IF(VLOOKUP($B371,'Data summary'!$L$2:$W$523,P$14,FALSE)=0,NA(),VLOOKUP($B371,'Data summary'!$L$2:$W$523,P$14,FALSE))</f>
        <v>#N/A</v>
      </c>
      <c r="Q371" s="197" t="e">
        <f>IF(VLOOKUP($B371,'Data summary'!$L$2:$W$523,Q$14,FALSE)=0,NA(),VLOOKUP($B371,'Data summary'!$L$2:$W$523,Q$14,FALSE))</f>
        <v>#N/A</v>
      </c>
      <c r="R371" s="197" t="e">
        <f>IF(VLOOKUP($B371,'Data summary'!$L$2:$W$523,R$14,FALSE)=0,NA(),VLOOKUP($B371,'Data summary'!$L$2:$W$523,R$14,FALSE))</f>
        <v>#N/A</v>
      </c>
      <c r="S371" s="197" t="e">
        <f>IF(VLOOKUP($B371,'Data summary'!$L$2:$W$523,S$14,FALSE)=0,NA(),VLOOKUP($B371,'Data summary'!$L$2:$W$523,S$14,FALSE))</f>
        <v>#N/A</v>
      </c>
      <c r="T371" s="197" t="e">
        <f>IF(VLOOKUP($B371,'Data summary'!$L$2:$W$523,T$14,FALSE)=0,NA(),VLOOKUP($B371,'Data summary'!$L$2:$W$523,T$14,FALSE))</f>
        <v>#N/A</v>
      </c>
      <c r="U371" s="197" t="e">
        <f>IF(VLOOKUP($B371,'Data summary'!$L$2:$W$523,U$14,FALSE)=0,NA(),VLOOKUP($B371,'Data summary'!$L$2:$W$523,U$14,FALSE))</f>
        <v>#N/A</v>
      </c>
      <c r="V371" s="198" t="e">
        <f>IF(VLOOKUP($B371,'Data summary'!$L$2:$W$523,V$14,FALSE)=0,NA(),VLOOKUP($B371,'Data summary'!$L$2:$W$523,V$14,FALSE))</f>
        <v>#N/A</v>
      </c>
      <c r="W371" s="207" t="s">
        <v>159</v>
      </c>
    </row>
    <row r="372" spans="10:23" x14ac:dyDescent="0.25">
      <c r="J372"/>
      <c r="L372" s="196" t="e">
        <f>IF(VLOOKUP($B372,'Data summary'!$L$2:$W$523,L$14,FALSE)=0,NA(),VLOOKUP($B372,'Data summary'!$L$2:$W$523,L$14,FALSE))</f>
        <v>#N/A</v>
      </c>
      <c r="M372" s="197" t="e">
        <f>IF(VLOOKUP($B372,'Data summary'!$L$2:$W$523,M$14,FALSE)=0,NA(),VLOOKUP($B372,'Data summary'!$L$2:$W$523,M$14,FALSE))</f>
        <v>#N/A</v>
      </c>
      <c r="N372" s="197" t="e">
        <f>IF(VLOOKUP($B372,'Data summary'!$L$2:$W$523,N$14,FALSE)=0,NA(),VLOOKUP($B372,'Data summary'!$L$2:$W$523,N$14,FALSE))</f>
        <v>#N/A</v>
      </c>
      <c r="O372" s="197" t="e">
        <f>IF(VLOOKUP($B372,'Data summary'!$L$2:$W$523,O$14,FALSE)=0,NA(),VLOOKUP($B372,'Data summary'!$L$2:$W$523,O$14,FALSE))</f>
        <v>#N/A</v>
      </c>
      <c r="P372" s="197" t="e">
        <f>IF(VLOOKUP($B372,'Data summary'!$L$2:$W$523,P$14,FALSE)=0,NA(),VLOOKUP($B372,'Data summary'!$L$2:$W$523,P$14,FALSE))</f>
        <v>#N/A</v>
      </c>
      <c r="Q372" s="197" t="e">
        <f>IF(VLOOKUP($B372,'Data summary'!$L$2:$W$523,Q$14,FALSE)=0,NA(),VLOOKUP($B372,'Data summary'!$L$2:$W$523,Q$14,FALSE))</f>
        <v>#N/A</v>
      </c>
      <c r="R372" s="197" t="e">
        <f>IF(VLOOKUP($B372,'Data summary'!$L$2:$W$523,R$14,FALSE)=0,NA(),VLOOKUP($B372,'Data summary'!$L$2:$W$523,R$14,FALSE))</f>
        <v>#N/A</v>
      </c>
      <c r="S372" s="197" t="e">
        <f>IF(VLOOKUP($B372,'Data summary'!$L$2:$W$523,S$14,FALSE)=0,NA(),VLOOKUP($B372,'Data summary'!$L$2:$W$523,S$14,FALSE))</f>
        <v>#N/A</v>
      </c>
      <c r="T372" s="197" t="e">
        <f>IF(VLOOKUP($B372,'Data summary'!$L$2:$W$523,T$14,FALSE)=0,NA(),VLOOKUP($B372,'Data summary'!$L$2:$W$523,T$14,FALSE))</f>
        <v>#N/A</v>
      </c>
      <c r="U372" s="197" t="e">
        <f>IF(VLOOKUP($B372,'Data summary'!$L$2:$W$523,U$14,FALSE)=0,NA(),VLOOKUP($B372,'Data summary'!$L$2:$W$523,U$14,FALSE))</f>
        <v>#N/A</v>
      </c>
      <c r="V372" s="198" t="e">
        <f>IF(VLOOKUP($B372,'Data summary'!$L$2:$W$523,V$14,FALSE)=0,NA(),VLOOKUP($B372,'Data summary'!$L$2:$W$523,V$14,FALSE))</f>
        <v>#N/A</v>
      </c>
      <c r="W372" s="207" t="s">
        <v>159</v>
      </c>
    </row>
    <row r="373" spans="10:23" x14ac:dyDescent="0.25">
      <c r="J373"/>
      <c r="L373" s="196" t="e">
        <f>IF(VLOOKUP($B373,'Data summary'!$L$2:$W$523,L$14,FALSE)=0,NA(),VLOOKUP($B373,'Data summary'!$L$2:$W$523,L$14,FALSE))</f>
        <v>#N/A</v>
      </c>
      <c r="M373" s="197" t="e">
        <f>IF(VLOOKUP($B373,'Data summary'!$L$2:$W$523,M$14,FALSE)=0,NA(),VLOOKUP($B373,'Data summary'!$L$2:$W$523,M$14,FALSE))</f>
        <v>#N/A</v>
      </c>
      <c r="N373" s="197" t="e">
        <f>IF(VLOOKUP($B373,'Data summary'!$L$2:$W$523,N$14,FALSE)=0,NA(),VLOOKUP($B373,'Data summary'!$L$2:$W$523,N$14,FALSE))</f>
        <v>#N/A</v>
      </c>
      <c r="O373" s="197" t="e">
        <f>IF(VLOOKUP($B373,'Data summary'!$L$2:$W$523,O$14,FALSE)=0,NA(),VLOOKUP($B373,'Data summary'!$L$2:$W$523,O$14,FALSE))</f>
        <v>#N/A</v>
      </c>
      <c r="P373" s="197" t="e">
        <f>IF(VLOOKUP($B373,'Data summary'!$L$2:$W$523,P$14,FALSE)=0,NA(),VLOOKUP($B373,'Data summary'!$L$2:$W$523,P$14,FALSE))</f>
        <v>#N/A</v>
      </c>
      <c r="Q373" s="197" t="e">
        <f>IF(VLOOKUP($B373,'Data summary'!$L$2:$W$523,Q$14,FALSE)=0,NA(),VLOOKUP($B373,'Data summary'!$L$2:$W$523,Q$14,FALSE))</f>
        <v>#N/A</v>
      </c>
      <c r="R373" s="197" t="e">
        <f>IF(VLOOKUP($B373,'Data summary'!$L$2:$W$523,R$14,FALSE)=0,NA(),VLOOKUP($B373,'Data summary'!$L$2:$W$523,R$14,FALSE))</f>
        <v>#N/A</v>
      </c>
      <c r="S373" s="197" t="e">
        <f>IF(VLOOKUP($B373,'Data summary'!$L$2:$W$523,S$14,FALSE)=0,NA(),VLOOKUP($B373,'Data summary'!$L$2:$W$523,S$14,FALSE))</f>
        <v>#N/A</v>
      </c>
      <c r="T373" s="197" t="e">
        <f>IF(VLOOKUP($B373,'Data summary'!$L$2:$W$523,T$14,FALSE)=0,NA(),VLOOKUP($B373,'Data summary'!$L$2:$W$523,T$14,FALSE))</f>
        <v>#N/A</v>
      </c>
      <c r="U373" s="197" t="e">
        <f>IF(VLOOKUP($B373,'Data summary'!$L$2:$W$523,U$14,FALSE)=0,NA(),VLOOKUP($B373,'Data summary'!$L$2:$W$523,U$14,FALSE))</f>
        <v>#N/A</v>
      </c>
      <c r="V373" s="198" t="e">
        <f>IF(VLOOKUP($B373,'Data summary'!$L$2:$W$523,V$14,FALSE)=0,NA(),VLOOKUP($B373,'Data summary'!$L$2:$W$523,V$14,FALSE))</f>
        <v>#N/A</v>
      </c>
      <c r="W373" s="207" t="s">
        <v>159</v>
      </c>
    </row>
    <row r="374" spans="10:23" x14ac:dyDescent="0.25">
      <c r="J374"/>
      <c r="L374" s="196" t="e">
        <f>IF(VLOOKUP($B374,'Data summary'!$L$2:$W$523,L$14,FALSE)=0,NA(),VLOOKUP($B374,'Data summary'!$L$2:$W$523,L$14,FALSE))</f>
        <v>#N/A</v>
      </c>
      <c r="M374" s="197" t="e">
        <f>IF(VLOOKUP($B374,'Data summary'!$L$2:$W$523,M$14,FALSE)=0,NA(),VLOOKUP($B374,'Data summary'!$L$2:$W$523,M$14,FALSE))</f>
        <v>#N/A</v>
      </c>
      <c r="N374" s="197" t="e">
        <f>IF(VLOOKUP($B374,'Data summary'!$L$2:$W$523,N$14,FALSE)=0,NA(),VLOOKUP($B374,'Data summary'!$L$2:$W$523,N$14,FALSE))</f>
        <v>#N/A</v>
      </c>
      <c r="O374" s="197" t="e">
        <f>IF(VLOOKUP($B374,'Data summary'!$L$2:$W$523,O$14,FALSE)=0,NA(),VLOOKUP($B374,'Data summary'!$L$2:$W$523,O$14,FALSE))</f>
        <v>#N/A</v>
      </c>
      <c r="P374" s="197" t="e">
        <f>IF(VLOOKUP($B374,'Data summary'!$L$2:$W$523,P$14,FALSE)=0,NA(),VLOOKUP($B374,'Data summary'!$L$2:$W$523,P$14,FALSE))</f>
        <v>#N/A</v>
      </c>
      <c r="Q374" s="197" t="e">
        <f>IF(VLOOKUP($B374,'Data summary'!$L$2:$W$523,Q$14,FALSE)=0,NA(),VLOOKUP($B374,'Data summary'!$L$2:$W$523,Q$14,FALSE))</f>
        <v>#N/A</v>
      </c>
      <c r="R374" s="197" t="e">
        <f>IF(VLOOKUP($B374,'Data summary'!$L$2:$W$523,R$14,FALSE)=0,NA(),VLOOKUP($B374,'Data summary'!$L$2:$W$523,R$14,FALSE))</f>
        <v>#N/A</v>
      </c>
      <c r="S374" s="197" t="e">
        <f>IF(VLOOKUP($B374,'Data summary'!$L$2:$W$523,S$14,FALSE)=0,NA(),VLOOKUP($B374,'Data summary'!$L$2:$W$523,S$14,FALSE))</f>
        <v>#N/A</v>
      </c>
      <c r="T374" s="197" t="e">
        <f>IF(VLOOKUP($B374,'Data summary'!$L$2:$W$523,T$14,FALSE)=0,NA(),VLOOKUP($B374,'Data summary'!$L$2:$W$523,T$14,FALSE))</f>
        <v>#N/A</v>
      </c>
      <c r="U374" s="197" t="e">
        <f>IF(VLOOKUP($B374,'Data summary'!$L$2:$W$523,U$14,FALSE)=0,NA(),VLOOKUP($B374,'Data summary'!$L$2:$W$523,U$14,FALSE))</f>
        <v>#N/A</v>
      </c>
      <c r="V374" s="198" t="e">
        <f>IF(VLOOKUP($B374,'Data summary'!$L$2:$W$523,V$14,FALSE)=0,NA(),VLOOKUP($B374,'Data summary'!$L$2:$W$523,V$14,FALSE))</f>
        <v>#N/A</v>
      </c>
      <c r="W374" s="207" t="s">
        <v>159</v>
      </c>
    </row>
    <row r="375" spans="10:23" x14ac:dyDescent="0.25">
      <c r="J375"/>
      <c r="L375" s="196" t="e">
        <f>IF(VLOOKUP($B375,'Data summary'!$L$2:$W$523,L$14,FALSE)=0,NA(),VLOOKUP($B375,'Data summary'!$L$2:$W$523,L$14,FALSE))</f>
        <v>#N/A</v>
      </c>
      <c r="M375" s="197" t="e">
        <f>IF(VLOOKUP($B375,'Data summary'!$L$2:$W$523,M$14,FALSE)=0,NA(),VLOOKUP($B375,'Data summary'!$L$2:$W$523,M$14,FALSE))</f>
        <v>#N/A</v>
      </c>
      <c r="N375" s="197" t="e">
        <f>IF(VLOOKUP($B375,'Data summary'!$L$2:$W$523,N$14,FALSE)=0,NA(),VLOOKUP($B375,'Data summary'!$L$2:$W$523,N$14,FALSE))</f>
        <v>#N/A</v>
      </c>
      <c r="O375" s="197" t="e">
        <f>IF(VLOOKUP($B375,'Data summary'!$L$2:$W$523,O$14,FALSE)=0,NA(),VLOOKUP($B375,'Data summary'!$L$2:$W$523,O$14,FALSE))</f>
        <v>#N/A</v>
      </c>
      <c r="P375" s="197" t="e">
        <f>IF(VLOOKUP($B375,'Data summary'!$L$2:$W$523,P$14,FALSE)=0,NA(),VLOOKUP($B375,'Data summary'!$L$2:$W$523,P$14,FALSE))</f>
        <v>#N/A</v>
      </c>
      <c r="Q375" s="197" t="e">
        <f>IF(VLOOKUP($B375,'Data summary'!$L$2:$W$523,Q$14,FALSE)=0,NA(),VLOOKUP($B375,'Data summary'!$L$2:$W$523,Q$14,FALSE))</f>
        <v>#N/A</v>
      </c>
      <c r="R375" s="197" t="e">
        <f>IF(VLOOKUP($B375,'Data summary'!$L$2:$W$523,R$14,FALSE)=0,NA(),VLOOKUP($B375,'Data summary'!$L$2:$W$523,R$14,FALSE))</f>
        <v>#N/A</v>
      </c>
      <c r="S375" s="197" t="e">
        <f>IF(VLOOKUP($B375,'Data summary'!$L$2:$W$523,S$14,FALSE)=0,NA(),VLOOKUP($B375,'Data summary'!$L$2:$W$523,S$14,FALSE))</f>
        <v>#N/A</v>
      </c>
      <c r="T375" s="197" t="e">
        <f>IF(VLOOKUP($B375,'Data summary'!$L$2:$W$523,T$14,FALSE)=0,NA(),VLOOKUP($B375,'Data summary'!$L$2:$W$523,T$14,FALSE))</f>
        <v>#N/A</v>
      </c>
      <c r="U375" s="197" t="e">
        <f>IF(VLOOKUP($B375,'Data summary'!$L$2:$W$523,U$14,FALSE)=0,NA(),VLOOKUP($B375,'Data summary'!$L$2:$W$523,U$14,FALSE))</f>
        <v>#N/A</v>
      </c>
      <c r="V375" s="198" t="e">
        <f>IF(VLOOKUP($B375,'Data summary'!$L$2:$W$523,V$14,FALSE)=0,NA(),VLOOKUP($B375,'Data summary'!$L$2:$W$523,V$14,FALSE))</f>
        <v>#N/A</v>
      </c>
      <c r="W375" s="207" t="s">
        <v>159</v>
      </c>
    </row>
    <row r="376" spans="10:23" x14ac:dyDescent="0.25">
      <c r="J376"/>
      <c r="L376" s="196" t="e">
        <f>IF(VLOOKUP($B376,'Data summary'!$L$2:$W$523,L$14,FALSE)=0,NA(),VLOOKUP($B376,'Data summary'!$L$2:$W$523,L$14,FALSE))</f>
        <v>#N/A</v>
      </c>
      <c r="M376" s="197" t="e">
        <f>IF(VLOOKUP($B376,'Data summary'!$L$2:$W$523,M$14,FALSE)=0,NA(),VLOOKUP($B376,'Data summary'!$L$2:$W$523,M$14,FALSE))</f>
        <v>#N/A</v>
      </c>
      <c r="N376" s="197" t="e">
        <f>IF(VLOOKUP($B376,'Data summary'!$L$2:$W$523,N$14,FALSE)=0,NA(),VLOOKUP($B376,'Data summary'!$L$2:$W$523,N$14,FALSE))</f>
        <v>#N/A</v>
      </c>
      <c r="O376" s="197" t="e">
        <f>IF(VLOOKUP($B376,'Data summary'!$L$2:$W$523,O$14,FALSE)=0,NA(),VLOOKUP($B376,'Data summary'!$L$2:$W$523,O$14,FALSE))</f>
        <v>#N/A</v>
      </c>
      <c r="P376" s="197" t="e">
        <f>IF(VLOOKUP($B376,'Data summary'!$L$2:$W$523,P$14,FALSE)=0,NA(),VLOOKUP($B376,'Data summary'!$L$2:$W$523,P$14,FALSE))</f>
        <v>#N/A</v>
      </c>
      <c r="Q376" s="197" t="e">
        <f>IF(VLOOKUP($B376,'Data summary'!$L$2:$W$523,Q$14,FALSE)=0,NA(),VLOOKUP($B376,'Data summary'!$L$2:$W$523,Q$14,FALSE))</f>
        <v>#N/A</v>
      </c>
      <c r="R376" s="197" t="e">
        <f>IF(VLOOKUP($B376,'Data summary'!$L$2:$W$523,R$14,FALSE)=0,NA(),VLOOKUP($B376,'Data summary'!$L$2:$W$523,R$14,FALSE))</f>
        <v>#N/A</v>
      </c>
      <c r="S376" s="197" t="e">
        <f>IF(VLOOKUP($B376,'Data summary'!$L$2:$W$523,S$14,FALSE)=0,NA(),VLOOKUP($B376,'Data summary'!$L$2:$W$523,S$14,FALSE))</f>
        <v>#N/A</v>
      </c>
      <c r="T376" s="197" t="e">
        <f>IF(VLOOKUP($B376,'Data summary'!$L$2:$W$523,T$14,FALSE)=0,NA(),VLOOKUP($B376,'Data summary'!$L$2:$W$523,T$14,FALSE))</f>
        <v>#N/A</v>
      </c>
      <c r="U376" s="197" t="e">
        <f>IF(VLOOKUP($B376,'Data summary'!$L$2:$W$523,U$14,FALSE)=0,NA(),VLOOKUP($B376,'Data summary'!$L$2:$W$523,U$14,FALSE))</f>
        <v>#N/A</v>
      </c>
      <c r="V376" s="198" t="e">
        <f>IF(VLOOKUP($B376,'Data summary'!$L$2:$W$523,V$14,FALSE)=0,NA(),VLOOKUP($B376,'Data summary'!$L$2:$W$523,V$14,FALSE))</f>
        <v>#N/A</v>
      </c>
      <c r="W376" s="207" t="s">
        <v>159</v>
      </c>
    </row>
    <row r="377" spans="10:23" x14ac:dyDescent="0.25">
      <c r="J377"/>
      <c r="L377" s="196" t="e">
        <f>IF(VLOOKUP($B377,'Data summary'!$L$2:$W$523,L$14,FALSE)=0,NA(),VLOOKUP($B377,'Data summary'!$L$2:$W$523,L$14,FALSE))</f>
        <v>#N/A</v>
      </c>
      <c r="M377" s="197" t="e">
        <f>IF(VLOOKUP($B377,'Data summary'!$L$2:$W$523,M$14,FALSE)=0,NA(),VLOOKUP($B377,'Data summary'!$L$2:$W$523,M$14,FALSE))</f>
        <v>#N/A</v>
      </c>
      <c r="N377" s="197" t="e">
        <f>IF(VLOOKUP($B377,'Data summary'!$L$2:$W$523,N$14,FALSE)=0,NA(),VLOOKUP($B377,'Data summary'!$L$2:$W$523,N$14,FALSE))</f>
        <v>#N/A</v>
      </c>
      <c r="O377" s="197" t="e">
        <f>IF(VLOOKUP($B377,'Data summary'!$L$2:$W$523,O$14,FALSE)=0,NA(),VLOOKUP($B377,'Data summary'!$L$2:$W$523,O$14,FALSE))</f>
        <v>#N/A</v>
      </c>
      <c r="P377" s="197" t="e">
        <f>IF(VLOOKUP($B377,'Data summary'!$L$2:$W$523,P$14,FALSE)=0,NA(),VLOOKUP($B377,'Data summary'!$L$2:$W$523,P$14,FALSE))</f>
        <v>#N/A</v>
      </c>
      <c r="Q377" s="197" t="e">
        <f>IF(VLOOKUP($B377,'Data summary'!$L$2:$W$523,Q$14,FALSE)=0,NA(),VLOOKUP($B377,'Data summary'!$L$2:$W$523,Q$14,FALSE))</f>
        <v>#N/A</v>
      </c>
      <c r="R377" s="197" t="e">
        <f>IF(VLOOKUP($B377,'Data summary'!$L$2:$W$523,R$14,FALSE)=0,NA(),VLOOKUP($B377,'Data summary'!$L$2:$W$523,R$14,FALSE))</f>
        <v>#N/A</v>
      </c>
      <c r="S377" s="197" t="e">
        <f>IF(VLOOKUP($B377,'Data summary'!$L$2:$W$523,S$14,FALSE)=0,NA(),VLOOKUP($B377,'Data summary'!$L$2:$W$523,S$14,FALSE))</f>
        <v>#N/A</v>
      </c>
      <c r="T377" s="197" t="e">
        <f>IF(VLOOKUP($B377,'Data summary'!$L$2:$W$523,T$14,FALSE)=0,NA(),VLOOKUP($B377,'Data summary'!$L$2:$W$523,T$14,FALSE))</f>
        <v>#N/A</v>
      </c>
      <c r="U377" s="197" t="e">
        <f>IF(VLOOKUP($B377,'Data summary'!$L$2:$W$523,U$14,FALSE)=0,NA(),VLOOKUP($B377,'Data summary'!$L$2:$W$523,U$14,FALSE))</f>
        <v>#N/A</v>
      </c>
      <c r="V377" s="198" t="e">
        <f>IF(VLOOKUP($B377,'Data summary'!$L$2:$W$523,V$14,FALSE)=0,NA(),VLOOKUP($B377,'Data summary'!$L$2:$W$523,V$14,FALSE))</f>
        <v>#N/A</v>
      </c>
      <c r="W377" s="207" t="s">
        <v>159</v>
      </c>
    </row>
    <row r="378" spans="10:23" x14ac:dyDescent="0.25">
      <c r="J378"/>
      <c r="L378" s="196" t="e">
        <f>IF(VLOOKUP($B378,'Data summary'!$L$2:$W$523,L$14,FALSE)=0,NA(),VLOOKUP($B378,'Data summary'!$L$2:$W$523,L$14,FALSE))</f>
        <v>#N/A</v>
      </c>
      <c r="M378" s="197" t="e">
        <f>IF(VLOOKUP($B378,'Data summary'!$L$2:$W$523,M$14,FALSE)=0,NA(),VLOOKUP($B378,'Data summary'!$L$2:$W$523,M$14,FALSE))</f>
        <v>#N/A</v>
      </c>
      <c r="N378" s="197" t="e">
        <f>IF(VLOOKUP($B378,'Data summary'!$L$2:$W$523,N$14,FALSE)=0,NA(),VLOOKUP($B378,'Data summary'!$L$2:$W$523,N$14,FALSE))</f>
        <v>#N/A</v>
      </c>
      <c r="O378" s="197" t="e">
        <f>IF(VLOOKUP($B378,'Data summary'!$L$2:$W$523,O$14,FALSE)=0,NA(),VLOOKUP($B378,'Data summary'!$L$2:$W$523,O$14,FALSE))</f>
        <v>#N/A</v>
      </c>
      <c r="P378" s="197" t="e">
        <f>IF(VLOOKUP($B378,'Data summary'!$L$2:$W$523,P$14,FALSE)=0,NA(),VLOOKUP($B378,'Data summary'!$L$2:$W$523,P$14,FALSE))</f>
        <v>#N/A</v>
      </c>
      <c r="Q378" s="197" t="e">
        <f>IF(VLOOKUP($B378,'Data summary'!$L$2:$W$523,Q$14,FALSE)=0,NA(),VLOOKUP($B378,'Data summary'!$L$2:$W$523,Q$14,FALSE))</f>
        <v>#N/A</v>
      </c>
      <c r="R378" s="197" t="e">
        <f>IF(VLOOKUP($B378,'Data summary'!$L$2:$W$523,R$14,FALSE)=0,NA(),VLOOKUP($B378,'Data summary'!$L$2:$W$523,R$14,FALSE))</f>
        <v>#N/A</v>
      </c>
      <c r="S378" s="197" t="e">
        <f>IF(VLOOKUP($B378,'Data summary'!$L$2:$W$523,S$14,FALSE)=0,NA(),VLOOKUP($B378,'Data summary'!$L$2:$W$523,S$14,FALSE))</f>
        <v>#N/A</v>
      </c>
      <c r="T378" s="197" t="e">
        <f>IF(VLOOKUP($B378,'Data summary'!$L$2:$W$523,T$14,FALSE)=0,NA(),VLOOKUP($B378,'Data summary'!$L$2:$W$523,T$14,FALSE))</f>
        <v>#N/A</v>
      </c>
      <c r="U378" s="197" t="e">
        <f>IF(VLOOKUP($B378,'Data summary'!$L$2:$W$523,U$14,FALSE)=0,NA(),VLOOKUP($B378,'Data summary'!$L$2:$W$523,U$14,FALSE))</f>
        <v>#N/A</v>
      </c>
      <c r="V378" s="198" t="e">
        <f>IF(VLOOKUP($B378,'Data summary'!$L$2:$W$523,V$14,FALSE)=0,NA(),VLOOKUP($B378,'Data summary'!$L$2:$W$523,V$14,FALSE))</f>
        <v>#N/A</v>
      </c>
      <c r="W378" s="207" t="s">
        <v>159</v>
      </c>
    </row>
    <row r="379" spans="10:23" x14ac:dyDescent="0.25">
      <c r="J379"/>
      <c r="L379" s="196" t="e">
        <f>IF(VLOOKUP($B379,'Data summary'!$L$2:$W$523,L$14,FALSE)=0,NA(),VLOOKUP($B379,'Data summary'!$L$2:$W$523,L$14,FALSE))</f>
        <v>#N/A</v>
      </c>
      <c r="M379" s="197" t="e">
        <f>IF(VLOOKUP($B379,'Data summary'!$L$2:$W$523,M$14,FALSE)=0,NA(),VLOOKUP($B379,'Data summary'!$L$2:$W$523,M$14,FALSE))</f>
        <v>#N/A</v>
      </c>
      <c r="N379" s="197" t="e">
        <f>IF(VLOOKUP($B379,'Data summary'!$L$2:$W$523,N$14,FALSE)=0,NA(),VLOOKUP($B379,'Data summary'!$L$2:$W$523,N$14,FALSE))</f>
        <v>#N/A</v>
      </c>
      <c r="O379" s="197" t="e">
        <f>IF(VLOOKUP($B379,'Data summary'!$L$2:$W$523,O$14,FALSE)=0,NA(),VLOOKUP($B379,'Data summary'!$L$2:$W$523,O$14,FALSE))</f>
        <v>#N/A</v>
      </c>
      <c r="P379" s="197" t="e">
        <f>IF(VLOOKUP($B379,'Data summary'!$L$2:$W$523,P$14,FALSE)=0,NA(),VLOOKUP($B379,'Data summary'!$L$2:$W$523,P$14,FALSE))</f>
        <v>#N/A</v>
      </c>
      <c r="Q379" s="197" t="e">
        <f>IF(VLOOKUP($B379,'Data summary'!$L$2:$W$523,Q$14,FALSE)=0,NA(),VLOOKUP($B379,'Data summary'!$L$2:$W$523,Q$14,FALSE))</f>
        <v>#N/A</v>
      </c>
      <c r="R379" s="197" t="e">
        <f>IF(VLOOKUP($B379,'Data summary'!$L$2:$W$523,R$14,FALSE)=0,NA(),VLOOKUP($B379,'Data summary'!$L$2:$W$523,R$14,FALSE))</f>
        <v>#N/A</v>
      </c>
      <c r="S379" s="197" t="e">
        <f>IF(VLOOKUP($B379,'Data summary'!$L$2:$W$523,S$14,FALSE)=0,NA(),VLOOKUP($B379,'Data summary'!$L$2:$W$523,S$14,FALSE))</f>
        <v>#N/A</v>
      </c>
      <c r="T379" s="197" t="e">
        <f>IF(VLOOKUP($B379,'Data summary'!$L$2:$W$523,T$14,FALSE)=0,NA(),VLOOKUP($B379,'Data summary'!$L$2:$W$523,T$14,FALSE))</f>
        <v>#N/A</v>
      </c>
      <c r="U379" s="197" t="e">
        <f>IF(VLOOKUP($B379,'Data summary'!$L$2:$W$523,U$14,FALSE)=0,NA(),VLOOKUP($B379,'Data summary'!$L$2:$W$523,U$14,FALSE))</f>
        <v>#N/A</v>
      </c>
      <c r="V379" s="198" t="e">
        <f>IF(VLOOKUP($B379,'Data summary'!$L$2:$W$523,V$14,FALSE)=0,NA(),VLOOKUP($B379,'Data summary'!$L$2:$W$523,V$14,FALSE))</f>
        <v>#N/A</v>
      </c>
      <c r="W379" s="207" t="s">
        <v>159</v>
      </c>
    </row>
    <row r="380" spans="10:23" x14ac:dyDescent="0.25">
      <c r="J380"/>
      <c r="L380" s="196" t="e">
        <f>IF(VLOOKUP($B380,'Data summary'!$L$2:$W$523,L$14,FALSE)=0,NA(),VLOOKUP($B380,'Data summary'!$L$2:$W$523,L$14,FALSE))</f>
        <v>#N/A</v>
      </c>
      <c r="M380" s="197" t="e">
        <f>IF(VLOOKUP($B380,'Data summary'!$L$2:$W$523,M$14,FALSE)=0,NA(),VLOOKUP($B380,'Data summary'!$L$2:$W$523,M$14,FALSE))</f>
        <v>#N/A</v>
      </c>
      <c r="N380" s="197" t="e">
        <f>IF(VLOOKUP($B380,'Data summary'!$L$2:$W$523,N$14,FALSE)=0,NA(),VLOOKUP($B380,'Data summary'!$L$2:$W$523,N$14,FALSE))</f>
        <v>#N/A</v>
      </c>
      <c r="O380" s="197" t="e">
        <f>IF(VLOOKUP($B380,'Data summary'!$L$2:$W$523,O$14,FALSE)=0,NA(),VLOOKUP($B380,'Data summary'!$L$2:$W$523,O$14,FALSE))</f>
        <v>#N/A</v>
      </c>
      <c r="P380" s="197" t="e">
        <f>IF(VLOOKUP($B380,'Data summary'!$L$2:$W$523,P$14,FALSE)=0,NA(),VLOOKUP($B380,'Data summary'!$L$2:$W$523,P$14,FALSE))</f>
        <v>#N/A</v>
      </c>
      <c r="Q380" s="197" t="e">
        <f>IF(VLOOKUP($B380,'Data summary'!$L$2:$W$523,Q$14,FALSE)=0,NA(),VLOOKUP($B380,'Data summary'!$L$2:$W$523,Q$14,FALSE))</f>
        <v>#N/A</v>
      </c>
      <c r="R380" s="197" t="e">
        <f>IF(VLOOKUP($B380,'Data summary'!$L$2:$W$523,R$14,FALSE)=0,NA(),VLOOKUP($B380,'Data summary'!$L$2:$W$523,R$14,FALSE))</f>
        <v>#N/A</v>
      </c>
      <c r="S380" s="197" t="e">
        <f>IF(VLOOKUP($B380,'Data summary'!$L$2:$W$523,S$14,FALSE)=0,NA(),VLOOKUP($B380,'Data summary'!$L$2:$W$523,S$14,FALSE))</f>
        <v>#N/A</v>
      </c>
      <c r="T380" s="197" t="e">
        <f>IF(VLOOKUP($B380,'Data summary'!$L$2:$W$523,T$14,FALSE)=0,NA(),VLOOKUP($B380,'Data summary'!$L$2:$W$523,T$14,FALSE))</f>
        <v>#N/A</v>
      </c>
      <c r="U380" s="197" t="e">
        <f>IF(VLOOKUP($B380,'Data summary'!$L$2:$W$523,U$14,FALSE)=0,NA(),VLOOKUP($B380,'Data summary'!$L$2:$W$523,U$14,FALSE))</f>
        <v>#N/A</v>
      </c>
      <c r="V380" s="198" t="e">
        <f>IF(VLOOKUP($B380,'Data summary'!$L$2:$W$523,V$14,FALSE)=0,NA(),VLOOKUP($B380,'Data summary'!$L$2:$W$523,V$14,FALSE))</f>
        <v>#N/A</v>
      </c>
      <c r="W380" s="207" t="s">
        <v>159</v>
      </c>
    </row>
    <row r="381" spans="10:23" x14ac:dyDescent="0.25">
      <c r="J381"/>
      <c r="L381" s="196" t="e">
        <f>IF(VLOOKUP($B381,'Data summary'!$L$2:$W$523,L$14,FALSE)=0,NA(),VLOOKUP($B381,'Data summary'!$L$2:$W$523,L$14,FALSE))</f>
        <v>#N/A</v>
      </c>
      <c r="M381" s="197" t="e">
        <f>IF(VLOOKUP($B381,'Data summary'!$L$2:$W$523,M$14,FALSE)=0,NA(),VLOOKUP($B381,'Data summary'!$L$2:$W$523,M$14,FALSE))</f>
        <v>#N/A</v>
      </c>
      <c r="N381" s="197" t="e">
        <f>IF(VLOOKUP($B381,'Data summary'!$L$2:$W$523,N$14,FALSE)=0,NA(),VLOOKUP($B381,'Data summary'!$L$2:$W$523,N$14,FALSE))</f>
        <v>#N/A</v>
      </c>
      <c r="O381" s="197" t="e">
        <f>IF(VLOOKUP($B381,'Data summary'!$L$2:$W$523,O$14,FALSE)=0,NA(),VLOOKUP($B381,'Data summary'!$L$2:$W$523,O$14,FALSE))</f>
        <v>#N/A</v>
      </c>
      <c r="P381" s="197" t="e">
        <f>IF(VLOOKUP($B381,'Data summary'!$L$2:$W$523,P$14,FALSE)=0,NA(),VLOOKUP($B381,'Data summary'!$L$2:$W$523,P$14,FALSE))</f>
        <v>#N/A</v>
      </c>
      <c r="Q381" s="197" t="e">
        <f>IF(VLOOKUP($B381,'Data summary'!$L$2:$W$523,Q$14,FALSE)=0,NA(),VLOOKUP($B381,'Data summary'!$L$2:$W$523,Q$14,FALSE))</f>
        <v>#N/A</v>
      </c>
      <c r="R381" s="197" t="e">
        <f>IF(VLOOKUP($B381,'Data summary'!$L$2:$W$523,R$14,FALSE)=0,NA(),VLOOKUP($B381,'Data summary'!$L$2:$W$523,R$14,FALSE))</f>
        <v>#N/A</v>
      </c>
      <c r="S381" s="197" t="e">
        <f>IF(VLOOKUP($B381,'Data summary'!$L$2:$W$523,S$14,FALSE)=0,NA(),VLOOKUP($B381,'Data summary'!$L$2:$W$523,S$14,FALSE))</f>
        <v>#N/A</v>
      </c>
      <c r="T381" s="197" t="e">
        <f>IF(VLOOKUP($B381,'Data summary'!$L$2:$W$523,T$14,FALSE)=0,NA(),VLOOKUP($B381,'Data summary'!$L$2:$W$523,T$14,FALSE))</f>
        <v>#N/A</v>
      </c>
      <c r="U381" s="197" t="e">
        <f>IF(VLOOKUP($B381,'Data summary'!$L$2:$W$523,U$14,FALSE)=0,NA(),VLOOKUP($B381,'Data summary'!$L$2:$W$523,U$14,FALSE))</f>
        <v>#N/A</v>
      </c>
      <c r="V381" s="198" t="e">
        <f>IF(VLOOKUP($B381,'Data summary'!$L$2:$W$523,V$14,FALSE)=0,NA(),VLOOKUP($B381,'Data summary'!$L$2:$W$523,V$14,FALSE))</f>
        <v>#N/A</v>
      </c>
      <c r="W381" s="207" t="s">
        <v>159</v>
      </c>
    </row>
    <row r="382" spans="10:23" x14ac:dyDescent="0.25">
      <c r="J382"/>
      <c r="L382" s="196" t="e">
        <f>IF(VLOOKUP($B382,'Data summary'!$L$2:$W$523,L$14,FALSE)=0,NA(),VLOOKUP($B382,'Data summary'!$L$2:$W$523,L$14,FALSE))</f>
        <v>#N/A</v>
      </c>
      <c r="M382" s="197" t="e">
        <f>IF(VLOOKUP($B382,'Data summary'!$L$2:$W$523,M$14,FALSE)=0,NA(),VLOOKUP($B382,'Data summary'!$L$2:$W$523,M$14,FALSE))</f>
        <v>#N/A</v>
      </c>
      <c r="N382" s="197" t="e">
        <f>IF(VLOOKUP($B382,'Data summary'!$L$2:$W$523,N$14,FALSE)=0,NA(),VLOOKUP($B382,'Data summary'!$L$2:$W$523,N$14,FALSE))</f>
        <v>#N/A</v>
      </c>
      <c r="O382" s="197" t="e">
        <f>IF(VLOOKUP($B382,'Data summary'!$L$2:$W$523,O$14,FALSE)=0,NA(),VLOOKUP($B382,'Data summary'!$L$2:$W$523,O$14,FALSE))</f>
        <v>#N/A</v>
      </c>
      <c r="P382" s="197" t="e">
        <f>IF(VLOOKUP($B382,'Data summary'!$L$2:$W$523,P$14,FALSE)=0,NA(),VLOOKUP($B382,'Data summary'!$L$2:$W$523,P$14,FALSE))</f>
        <v>#N/A</v>
      </c>
      <c r="Q382" s="197" t="e">
        <f>IF(VLOOKUP($B382,'Data summary'!$L$2:$W$523,Q$14,FALSE)=0,NA(),VLOOKUP($B382,'Data summary'!$L$2:$W$523,Q$14,FALSE))</f>
        <v>#N/A</v>
      </c>
      <c r="R382" s="197" t="e">
        <f>IF(VLOOKUP($B382,'Data summary'!$L$2:$W$523,R$14,FALSE)=0,NA(),VLOOKUP($B382,'Data summary'!$L$2:$W$523,R$14,FALSE))</f>
        <v>#N/A</v>
      </c>
      <c r="S382" s="197" t="e">
        <f>IF(VLOOKUP($B382,'Data summary'!$L$2:$W$523,S$14,FALSE)=0,NA(),VLOOKUP($B382,'Data summary'!$L$2:$W$523,S$14,FALSE))</f>
        <v>#N/A</v>
      </c>
      <c r="T382" s="197" t="e">
        <f>IF(VLOOKUP($B382,'Data summary'!$L$2:$W$523,T$14,FALSE)=0,NA(),VLOOKUP($B382,'Data summary'!$L$2:$W$523,T$14,FALSE))</f>
        <v>#N/A</v>
      </c>
      <c r="U382" s="197" t="e">
        <f>IF(VLOOKUP($B382,'Data summary'!$L$2:$W$523,U$14,FALSE)=0,NA(),VLOOKUP($B382,'Data summary'!$L$2:$W$523,U$14,FALSE))</f>
        <v>#N/A</v>
      </c>
      <c r="V382" s="198" t="e">
        <f>IF(VLOOKUP($B382,'Data summary'!$L$2:$W$523,V$14,FALSE)=0,NA(),VLOOKUP($B382,'Data summary'!$L$2:$W$523,V$14,FALSE))</f>
        <v>#N/A</v>
      </c>
      <c r="W382" s="207" t="s">
        <v>159</v>
      </c>
    </row>
    <row r="383" spans="10:23" x14ac:dyDescent="0.25">
      <c r="J383"/>
      <c r="L383" s="196" t="e">
        <f>IF(VLOOKUP($B383,'Data summary'!$L$2:$W$523,L$14,FALSE)=0,NA(),VLOOKUP($B383,'Data summary'!$L$2:$W$523,L$14,FALSE))</f>
        <v>#N/A</v>
      </c>
      <c r="M383" s="197" t="e">
        <f>IF(VLOOKUP($B383,'Data summary'!$L$2:$W$523,M$14,FALSE)=0,NA(),VLOOKUP($B383,'Data summary'!$L$2:$W$523,M$14,FALSE))</f>
        <v>#N/A</v>
      </c>
      <c r="N383" s="197" t="e">
        <f>IF(VLOOKUP($B383,'Data summary'!$L$2:$W$523,N$14,FALSE)=0,NA(),VLOOKUP($B383,'Data summary'!$L$2:$W$523,N$14,FALSE))</f>
        <v>#N/A</v>
      </c>
      <c r="O383" s="197" t="e">
        <f>IF(VLOOKUP($B383,'Data summary'!$L$2:$W$523,O$14,FALSE)=0,NA(),VLOOKUP($B383,'Data summary'!$L$2:$W$523,O$14,FALSE))</f>
        <v>#N/A</v>
      </c>
      <c r="P383" s="197" t="e">
        <f>IF(VLOOKUP($B383,'Data summary'!$L$2:$W$523,P$14,FALSE)=0,NA(),VLOOKUP($B383,'Data summary'!$L$2:$W$523,P$14,FALSE))</f>
        <v>#N/A</v>
      </c>
      <c r="Q383" s="197" t="e">
        <f>IF(VLOOKUP($B383,'Data summary'!$L$2:$W$523,Q$14,FALSE)=0,NA(),VLOOKUP($B383,'Data summary'!$L$2:$W$523,Q$14,FALSE))</f>
        <v>#N/A</v>
      </c>
      <c r="R383" s="197" t="e">
        <f>IF(VLOOKUP($B383,'Data summary'!$L$2:$W$523,R$14,FALSE)=0,NA(),VLOOKUP($B383,'Data summary'!$L$2:$W$523,R$14,FALSE))</f>
        <v>#N/A</v>
      </c>
      <c r="S383" s="197" t="e">
        <f>IF(VLOOKUP($B383,'Data summary'!$L$2:$W$523,S$14,FALSE)=0,NA(),VLOOKUP($B383,'Data summary'!$L$2:$W$523,S$14,FALSE))</f>
        <v>#N/A</v>
      </c>
      <c r="T383" s="197" t="e">
        <f>IF(VLOOKUP($B383,'Data summary'!$L$2:$W$523,T$14,FALSE)=0,NA(),VLOOKUP($B383,'Data summary'!$L$2:$W$523,T$14,FALSE))</f>
        <v>#N/A</v>
      </c>
      <c r="U383" s="197" t="e">
        <f>IF(VLOOKUP($B383,'Data summary'!$L$2:$W$523,U$14,FALSE)=0,NA(),VLOOKUP($B383,'Data summary'!$L$2:$W$523,U$14,FALSE))</f>
        <v>#N/A</v>
      </c>
      <c r="V383" s="198" t="e">
        <f>IF(VLOOKUP($B383,'Data summary'!$L$2:$W$523,V$14,FALSE)=0,NA(),VLOOKUP($B383,'Data summary'!$L$2:$W$523,V$14,FALSE))</f>
        <v>#N/A</v>
      </c>
      <c r="W383" s="207" t="s">
        <v>159</v>
      </c>
    </row>
    <row r="384" spans="10:23" x14ac:dyDescent="0.25">
      <c r="J384"/>
      <c r="L384" s="196" t="e">
        <f>IF(VLOOKUP($B384,'Data summary'!$L$2:$W$523,L$14,FALSE)=0,NA(),VLOOKUP($B384,'Data summary'!$L$2:$W$523,L$14,FALSE))</f>
        <v>#N/A</v>
      </c>
      <c r="M384" s="197" t="e">
        <f>IF(VLOOKUP($B384,'Data summary'!$L$2:$W$523,M$14,FALSE)=0,NA(),VLOOKUP($B384,'Data summary'!$L$2:$W$523,M$14,FALSE))</f>
        <v>#N/A</v>
      </c>
      <c r="N384" s="197" t="e">
        <f>IF(VLOOKUP($B384,'Data summary'!$L$2:$W$523,N$14,FALSE)=0,NA(),VLOOKUP($B384,'Data summary'!$L$2:$W$523,N$14,FALSE))</f>
        <v>#N/A</v>
      </c>
      <c r="O384" s="197" t="e">
        <f>IF(VLOOKUP($B384,'Data summary'!$L$2:$W$523,O$14,FALSE)=0,NA(),VLOOKUP($B384,'Data summary'!$L$2:$W$523,O$14,FALSE))</f>
        <v>#N/A</v>
      </c>
      <c r="P384" s="197" t="e">
        <f>IF(VLOOKUP($B384,'Data summary'!$L$2:$W$523,P$14,FALSE)=0,NA(),VLOOKUP($B384,'Data summary'!$L$2:$W$523,P$14,FALSE))</f>
        <v>#N/A</v>
      </c>
      <c r="Q384" s="197" t="e">
        <f>IF(VLOOKUP($B384,'Data summary'!$L$2:$W$523,Q$14,FALSE)=0,NA(),VLOOKUP($B384,'Data summary'!$L$2:$W$523,Q$14,FALSE))</f>
        <v>#N/A</v>
      </c>
      <c r="R384" s="197" t="e">
        <f>IF(VLOOKUP($B384,'Data summary'!$L$2:$W$523,R$14,FALSE)=0,NA(),VLOOKUP($B384,'Data summary'!$L$2:$W$523,R$14,FALSE))</f>
        <v>#N/A</v>
      </c>
      <c r="S384" s="197" t="e">
        <f>IF(VLOOKUP($B384,'Data summary'!$L$2:$W$523,S$14,FALSE)=0,NA(),VLOOKUP($B384,'Data summary'!$L$2:$W$523,S$14,FALSE))</f>
        <v>#N/A</v>
      </c>
      <c r="T384" s="197" t="e">
        <f>IF(VLOOKUP($B384,'Data summary'!$L$2:$W$523,T$14,FALSE)=0,NA(),VLOOKUP($B384,'Data summary'!$L$2:$W$523,T$14,FALSE))</f>
        <v>#N/A</v>
      </c>
      <c r="U384" s="197" t="e">
        <f>IF(VLOOKUP($B384,'Data summary'!$L$2:$W$523,U$14,FALSE)=0,NA(),VLOOKUP($B384,'Data summary'!$L$2:$W$523,U$14,FALSE))</f>
        <v>#N/A</v>
      </c>
      <c r="V384" s="198" t="e">
        <f>IF(VLOOKUP($B384,'Data summary'!$L$2:$W$523,V$14,FALSE)=0,NA(),VLOOKUP($B384,'Data summary'!$L$2:$W$523,V$14,FALSE))</f>
        <v>#N/A</v>
      </c>
      <c r="W384" s="207" t="s">
        <v>159</v>
      </c>
    </row>
    <row r="385" spans="10:23" x14ac:dyDescent="0.25">
      <c r="J385"/>
      <c r="L385" s="196" t="e">
        <f>IF(VLOOKUP($B385,'Data summary'!$L$2:$W$523,L$14,FALSE)=0,NA(),VLOOKUP($B385,'Data summary'!$L$2:$W$523,L$14,FALSE))</f>
        <v>#N/A</v>
      </c>
      <c r="M385" s="197" t="e">
        <f>IF(VLOOKUP($B385,'Data summary'!$L$2:$W$523,M$14,FALSE)=0,NA(),VLOOKUP($B385,'Data summary'!$L$2:$W$523,M$14,FALSE))</f>
        <v>#N/A</v>
      </c>
      <c r="N385" s="197" t="e">
        <f>IF(VLOOKUP($B385,'Data summary'!$L$2:$W$523,N$14,FALSE)=0,NA(),VLOOKUP($B385,'Data summary'!$L$2:$W$523,N$14,FALSE))</f>
        <v>#N/A</v>
      </c>
      <c r="O385" s="197" t="e">
        <f>IF(VLOOKUP($B385,'Data summary'!$L$2:$W$523,O$14,FALSE)=0,NA(),VLOOKUP($B385,'Data summary'!$L$2:$W$523,O$14,FALSE))</f>
        <v>#N/A</v>
      </c>
      <c r="P385" s="197" t="e">
        <f>IF(VLOOKUP($B385,'Data summary'!$L$2:$W$523,P$14,FALSE)=0,NA(),VLOOKUP($B385,'Data summary'!$L$2:$W$523,P$14,FALSE))</f>
        <v>#N/A</v>
      </c>
      <c r="Q385" s="197" t="e">
        <f>IF(VLOOKUP($B385,'Data summary'!$L$2:$W$523,Q$14,FALSE)=0,NA(),VLOOKUP($B385,'Data summary'!$L$2:$W$523,Q$14,FALSE))</f>
        <v>#N/A</v>
      </c>
      <c r="R385" s="197" t="e">
        <f>IF(VLOOKUP($B385,'Data summary'!$L$2:$W$523,R$14,FALSE)=0,NA(),VLOOKUP($B385,'Data summary'!$L$2:$W$523,R$14,FALSE))</f>
        <v>#N/A</v>
      </c>
      <c r="S385" s="197" t="e">
        <f>IF(VLOOKUP($B385,'Data summary'!$L$2:$W$523,S$14,FALSE)=0,NA(),VLOOKUP($B385,'Data summary'!$L$2:$W$523,S$14,FALSE))</f>
        <v>#N/A</v>
      </c>
      <c r="T385" s="197" t="e">
        <f>IF(VLOOKUP($B385,'Data summary'!$L$2:$W$523,T$14,FALSE)=0,NA(),VLOOKUP($B385,'Data summary'!$L$2:$W$523,T$14,FALSE))</f>
        <v>#N/A</v>
      </c>
      <c r="U385" s="197" t="e">
        <f>IF(VLOOKUP($B385,'Data summary'!$L$2:$W$523,U$14,FALSE)=0,NA(),VLOOKUP($B385,'Data summary'!$L$2:$W$523,U$14,FALSE))</f>
        <v>#N/A</v>
      </c>
      <c r="V385" s="198" t="e">
        <f>IF(VLOOKUP($B385,'Data summary'!$L$2:$W$523,V$14,FALSE)=0,NA(),VLOOKUP($B385,'Data summary'!$L$2:$W$523,V$14,FALSE))</f>
        <v>#N/A</v>
      </c>
      <c r="W385" s="207" t="s">
        <v>159</v>
      </c>
    </row>
    <row r="386" spans="10:23" x14ac:dyDescent="0.25">
      <c r="J386"/>
      <c r="L386" s="196" t="e">
        <f>IF(VLOOKUP($B386,'Data summary'!$L$2:$W$523,L$14,FALSE)=0,NA(),VLOOKUP($B386,'Data summary'!$L$2:$W$523,L$14,FALSE))</f>
        <v>#N/A</v>
      </c>
      <c r="M386" s="197" t="e">
        <f>IF(VLOOKUP($B386,'Data summary'!$L$2:$W$523,M$14,FALSE)=0,NA(),VLOOKUP($B386,'Data summary'!$L$2:$W$523,M$14,FALSE))</f>
        <v>#N/A</v>
      </c>
      <c r="N386" s="197" t="e">
        <f>IF(VLOOKUP($B386,'Data summary'!$L$2:$W$523,N$14,FALSE)=0,NA(),VLOOKUP($B386,'Data summary'!$L$2:$W$523,N$14,FALSE))</f>
        <v>#N/A</v>
      </c>
      <c r="O386" s="197" t="e">
        <f>IF(VLOOKUP($B386,'Data summary'!$L$2:$W$523,O$14,FALSE)=0,NA(),VLOOKUP($B386,'Data summary'!$L$2:$W$523,O$14,FALSE))</f>
        <v>#N/A</v>
      </c>
      <c r="P386" s="197" t="e">
        <f>IF(VLOOKUP($B386,'Data summary'!$L$2:$W$523,P$14,FALSE)=0,NA(),VLOOKUP($B386,'Data summary'!$L$2:$W$523,P$14,FALSE))</f>
        <v>#N/A</v>
      </c>
      <c r="Q386" s="197" t="e">
        <f>IF(VLOOKUP($B386,'Data summary'!$L$2:$W$523,Q$14,FALSE)=0,NA(),VLOOKUP($B386,'Data summary'!$L$2:$W$523,Q$14,FALSE))</f>
        <v>#N/A</v>
      </c>
      <c r="R386" s="197" t="e">
        <f>IF(VLOOKUP($B386,'Data summary'!$L$2:$W$523,R$14,FALSE)=0,NA(),VLOOKUP($B386,'Data summary'!$L$2:$W$523,R$14,FALSE))</f>
        <v>#N/A</v>
      </c>
      <c r="S386" s="197" t="e">
        <f>IF(VLOOKUP($B386,'Data summary'!$L$2:$W$523,S$14,FALSE)=0,NA(),VLOOKUP($B386,'Data summary'!$L$2:$W$523,S$14,FALSE))</f>
        <v>#N/A</v>
      </c>
      <c r="T386" s="197" t="e">
        <f>IF(VLOOKUP($B386,'Data summary'!$L$2:$W$523,T$14,FALSE)=0,NA(),VLOOKUP($B386,'Data summary'!$L$2:$W$523,T$14,FALSE))</f>
        <v>#N/A</v>
      </c>
      <c r="U386" s="197" t="e">
        <f>IF(VLOOKUP($B386,'Data summary'!$L$2:$W$523,U$14,FALSE)=0,NA(),VLOOKUP($B386,'Data summary'!$L$2:$W$523,U$14,FALSE))</f>
        <v>#N/A</v>
      </c>
      <c r="V386" s="198" t="e">
        <f>IF(VLOOKUP($B386,'Data summary'!$L$2:$W$523,V$14,FALSE)=0,NA(),VLOOKUP($B386,'Data summary'!$L$2:$W$523,V$14,FALSE))</f>
        <v>#N/A</v>
      </c>
      <c r="W386" s="207" t="s">
        <v>159</v>
      </c>
    </row>
    <row r="387" spans="10:23" x14ac:dyDescent="0.25">
      <c r="J387"/>
      <c r="L387" s="196" t="e">
        <f>IF(VLOOKUP($B387,'Data summary'!$L$2:$W$523,L$14,FALSE)=0,NA(),VLOOKUP($B387,'Data summary'!$L$2:$W$523,L$14,FALSE))</f>
        <v>#N/A</v>
      </c>
      <c r="M387" s="197" t="e">
        <f>IF(VLOOKUP($B387,'Data summary'!$L$2:$W$523,M$14,FALSE)=0,NA(),VLOOKUP($B387,'Data summary'!$L$2:$W$523,M$14,FALSE))</f>
        <v>#N/A</v>
      </c>
      <c r="N387" s="197" t="e">
        <f>IF(VLOOKUP($B387,'Data summary'!$L$2:$W$523,N$14,FALSE)=0,NA(),VLOOKUP($B387,'Data summary'!$L$2:$W$523,N$14,FALSE))</f>
        <v>#N/A</v>
      </c>
      <c r="O387" s="197" t="e">
        <f>IF(VLOOKUP($B387,'Data summary'!$L$2:$W$523,O$14,FALSE)=0,NA(),VLOOKUP($B387,'Data summary'!$L$2:$W$523,O$14,FALSE))</f>
        <v>#N/A</v>
      </c>
      <c r="P387" s="197" t="e">
        <f>IF(VLOOKUP($B387,'Data summary'!$L$2:$W$523,P$14,FALSE)=0,NA(),VLOOKUP($B387,'Data summary'!$L$2:$W$523,P$14,FALSE))</f>
        <v>#N/A</v>
      </c>
      <c r="Q387" s="197" t="e">
        <f>IF(VLOOKUP($B387,'Data summary'!$L$2:$W$523,Q$14,FALSE)=0,NA(),VLOOKUP($B387,'Data summary'!$L$2:$W$523,Q$14,FALSE))</f>
        <v>#N/A</v>
      </c>
      <c r="R387" s="197" t="e">
        <f>IF(VLOOKUP($B387,'Data summary'!$L$2:$W$523,R$14,FALSE)=0,NA(),VLOOKUP($B387,'Data summary'!$L$2:$W$523,R$14,FALSE))</f>
        <v>#N/A</v>
      </c>
      <c r="S387" s="197" t="e">
        <f>IF(VLOOKUP($B387,'Data summary'!$L$2:$W$523,S$14,FALSE)=0,NA(),VLOOKUP($B387,'Data summary'!$L$2:$W$523,S$14,FALSE))</f>
        <v>#N/A</v>
      </c>
      <c r="T387" s="197" t="e">
        <f>IF(VLOOKUP($B387,'Data summary'!$L$2:$W$523,T$14,FALSE)=0,NA(),VLOOKUP($B387,'Data summary'!$L$2:$W$523,T$14,FALSE))</f>
        <v>#N/A</v>
      </c>
      <c r="U387" s="197" t="e">
        <f>IF(VLOOKUP($B387,'Data summary'!$L$2:$W$523,U$14,FALSE)=0,NA(),VLOOKUP($B387,'Data summary'!$L$2:$W$523,U$14,FALSE))</f>
        <v>#N/A</v>
      </c>
      <c r="V387" s="198" t="e">
        <f>IF(VLOOKUP($B387,'Data summary'!$L$2:$W$523,V$14,FALSE)=0,NA(),VLOOKUP($B387,'Data summary'!$L$2:$W$523,V$14,FALSE))</f>
        <v>#N/A</v>
      </c>
      <c r="W387" s="207" t="s">
        <v>159</v>
      </c>
    </row>
    <row r="388" spans="10:23" x14ac:dyDescent="0.25">
      <c r="J388"/>
      <c r="L388" s="196" t="e">
        <f>IF(VLOOKUP($B388,'Data summary'!$L$2:$W$523,L$14,FALSE)=0,NA(),VLOOKUP($B388,'Data summary'!$L$2:$W$523,L$14,FALSE))</f>
        <v>#N/A</v>
      </c>
      <c r="M388" s="197" t="e">
        <f>IF(VLOOKUP($B388,'Data summary'!$L$2:$W$523,M$14,FALSE)=0,NA(),VLOOKUP($B388,'Data summary'!$L$2:$W$523,M$14,FALSE))</f>
        <v>#N/A</v>
      </c>
      <c r="N388" s="197" t="e">
        <f>IF(VLOOKUP($B388,'Data summary'!$L$2:$W$523,N$14,FALSE)=0,NA(),VLOOKUP($B388,'Data summary'!$L$2:$W$523,N$14,FALSE))</f>
        <v>#N/A</v>
      </c>
      <c r="O388" s="197" t="e">
        <f>IF(VLOOKUP($B388,'Data summary'!$L$2:$W$523,O$14,FALSE)=0,NA(),VLOOKUP($B388,'Data summary'!$L$2:$W$523,O$14,FALSE))</f>
        <v>#N/A</v>
      </c>
      <c r="P388" s="197" t="e">
        <f>IF(VLOOKUP($B388,'Data summary'!$L$2:$W$523,P$14,FALSE)=0,NA(),VLOOKUP($B388,'Data summary'!$L$2:$W$523,P$14,FALSE))</f>
        <v>#N/A</v>
      </c>
      <c r="Q388" s="197" t="e">
        <f>IF(VLOOKUP($B388,'Data summary'!$L$2:$W$523,Q$14,FALSE)=0,NA(),VLOOKUP($B388,'Data summary'!$L$2:$W$523,Q$14,FALSE))</f>
        <v>#N/A</v>
      </c>
      <c r="R388" s="197" t="e">
        <f>IF(VLOOKUP($B388,'Data summary'!$L$2:$W$523,R$14,FALSE)=0,NA(),VLOOKUP($B388,'Data summary'!$L$2:$W$523,R$14,FALSE))</f>
        <v>#N/A</v>
      </c>
      <c r="S388" s="197" t="e">
        <f>IF(VLOOKUP($B388,'Data summary'!$L$2:$W$523,S$14,FALSE)=0,NA(),VLOOKUP($B388,'Data summary'!$L$2:$W$523,S$14,FALSE))</f>
        <v>#N/A</v>
      </c>
      <c r="T388" s="197" t="e">
        <f>IF(VLOOKUP($B388,'Data summary'!$L$2:$W$523,T$14,FALSE)=0,NA(),VLOOKUP($B388,'Data summary'!$L$2:$W$523,T$14,FALSE))</f>
        <v>#N/A</v>
      </c>
      <c r="U388" s="197" t="e">
        <f>IF(VLOOKUP($B388,'Data summary'!$L$2:$W$523,U$14,FALSE)=0,NA(),VLOOKUP($B388,'Data summary'!$L$2:$W$523,U$14,FALSE))</f>
        <v>#N/A</v>
      </c>
      <c r="V388" s="198" t="e">
        <f>IF(VLOOKUP($B388,'Data summary'!$L$2:$W$523,V$14,FALSE)=0,NA(),VLOOKUP($B388,'Data summary'!$L$2:$W$523,V$14,FALSE))</f>
        <v>#N/A</v>
      </c>
      <c r="W388" s="207" t="s">
        <v>159</v>
      </c>
    </row>
    <row r="389" spans="10:23" x14ac:dyDescent="0.25">
      <c r="J389"/>
      <c r="L389" s="196" t="e">
        <f>IF(VLOOKUP($B389,'Data summary'!$L$2:$W$523,L$14,FALSE)=0,NA(),VLOOKUP($B389,'Data summary'!$L$2:$W$523,L$14,FALSE))</f>
        <v>#N/A</v>
      </c>
      <c r="M389" s="197" t="e">
        <f>IF(VLOOKUP($B389,'Data summary'!$L$2:$W$523,M$14,FALSE)=0,NA(),VLOOKUP($B389,'Data summary'!$L$2:$W$523,M$14,FALSE))</f>
        <v>#N/A</v>
      </c>
      <c r="N389" s="197" t="e">
        <f>IF(VLOOKUP($B389,'Data summary'!$L$2:$W$523,N$14,FALSE)=0,NA(),VLOOKUP($B389,'Data summary'!$L$2:$W$523,N$14,FALSE))</f>
        <v>#N/A</v>
      </c>
      <c r="O389" s="197" t="e">
        <f>IF(VLOOKUP($B389,'Data summary'!$L$2:$W$523,O$14,FALSE)=0,NA(),VLOOKUP($B389,'Data summary'!$L$2:$W$523,O$14,FALSE))</f>
        <v>#N/A</v>
      </c>
      <c r="P389" s="197" t="e">
        <f>IF(VLOOKUP($B389,'Data summary'!$L$2:$W$523,P$14,FALSE)=0,NA(),VLOOKUP($B389,'Data summary'!$L$2:$W$523,P$14,FALSE))</f>
        <v>#N/A</v>
      </c>
      <c r="Q389" s="197" t="e">
        <f>IF(VLOOKUP($B389,'Data summary'!$L$2:$W$523,Q$14,FALSE)=0,NA(),VLOOKUP($B389,'Data summary'!$L$2:$W$523,Q$14,FALSE))</f>
        <v>#N/A</v>
      </c>
      <c r="R389" s="197" t="e">
        <f>IF(VLOOKUP($B389,'Data summary'!$L$2:$W$523,R$14,FALSE)=0,NA(),VLOOKUP($B389,'Data summary'!$L$2:$W$523,R$14,FALSE))</f>
        <v>#N/A</v>
      </c>
      <c r="S389" s="197" t="e">
        <f>IF(VLOOKUP($B389,'Data summary'!$L$2:$W$523,S$14,FALSE)=0,NA(),VLOOKUP($B389,'Data summary'!$L$2:$W$523,S$14,FALSE))</f>
        <v>#N/A</v>
      </c>
      <c r="T389" s="197" t="e">
        <f>IF(VLOOKUP($B389,'Data summary'!$L$2:$W$523,T$14,FALSE)=0,NA(),VLOOKUP($B389,'Data summary'!$L$2:$W$523,T$14,FALSE))</f>
        <v>#N/A</v>
      </c>
      <c r="U389" s="197" t="e">
        <f>IF(VLOOKUP($B389,'Data summary'!$L$2:$W$523,U$14,FALSE)=0,NA(),VLOOKUP($B389,'Data summary'!$L$2:$W$523,U$14,FALSE))</f>
        <v>#N/A</v>
      </c>
      <c r="V389" s="198" t="e">
        <f>IF(VLOOKUP($B389,'Data summary'!$L$2:$W$523,V$14,FALSE)=0,NA(),VLOOKUP($B389,'Data summary'!$L$2:$W$523,V$14,FALSE))</f>
        <v>#N/A</v>
      </c>
      <c r="W389" s="207" t="s">
        <v>159</v>
      </c>
    </row>
    <row r="390" spans="10:23" x14ac:dyDescent="0.25">
      <c r="J390"/>
      <c r="L390" s="196" t="e">
        <f>IF(VLOOKUP($B390,'Data summary'!$L$2:$W$523,L$14,FALSE)=0,NA(),VLOOKUP($B390,'Data summary'!$L$2:$W$523,L$14,FALSE))</f>
        <v>#N/A</v>
      </c>
      <c r="M390" s="197" t="e">
        <f>IF(VLOOKUP($B390,'Data summary'!$L$2:$W$523,M$14,FALSE)=0,NA(),VLOOKUP($B390,'Data summary'!$L$2:$W$523,M$14,FALSE))</f>
        <v>#N/A</v>
      </c>
      <c r="N390" s="197" t="e">
        <f>IF(VLOOKUP($B390,'Data summary'!$L$2:$W$523,N$14,FALSE)=0,NA(),VLOOKUP($B390,'Data summary'!$L$2:$W$523,N$14,FALSE))</f>
        <v>#N/A</v>
      </c>
      <c r="O390" s="197" t="e">
        <f>IF(VLOOKUP($B390,'Data summary'!$L$2:$W$523,O$14,FALSE)=0,NA(),VLOOKUP($B390,'Data summary'!$L$2:$W$523,O$14,FALSE))</f>
        <v>#N/A</v>
      </c>
      <c r="P390" s="197" t="e">
        <f>IF(VLOOKUP($B390,'Data summary'!$L$2:$W$523,P$14,FALSE)=0,NA(),VLOOKUP($B390,'Data summary'!$L$2:$W$523,P$14,FALSE))</f>
        <v>#N/A</v>
      </c>
      <c r="Q390" s="197" t="e">
        <f>IF(VLOOKUP($B390,'Data summary'!$L$2:$W$523,Q$14,FALSE)=0,NA(),VLOOKUP($B390,'Data summary'!$L$2:$W$523,Q$14,FALSE))</f>
        <v>#N/A</v>
      </c>
      <c r="R390" s="197" t="e">
        <f>IF(VLOOKUP($B390,'Data summary'!$L$2:$W$523,R$14,FALSE)=0,NA(),VLOOKUP($B390,'Data summary'!$L$2:$W$523,R$14,FALSE))</f>
        <v>#N/A</v>
      </c>
      <c r="S390" s="197" t="e">
        <f>IF(VLOOKUP($B390,'Data summary'!$L$2:$W$523,S$14,FALSE)=0,NA(),VLOOKUP($B390,'Data summary'!$L$2:$W$523,S$14,FALSE))</f>
        <v>#N/A</v>
      </c>
      <c r="T390" s="197" t="e">
        <f>IF(VLOOKUP($B390,'Data summary'!$L$2:$W$523,T$14,FALSE)=0,NA(),VLOOKUP($B390,'Data summary'!$L$2:$W$523,T$14,FALSE))</f>
        <v>#N/A</v>
      </c>
      <c r="U390" s="197" t="e">
        <f>IF(VLOOKUP($B390,'Data summary'!$L$2:$W$523,U$14,FALSE)=0,NA(),VLOOKUP($B390,'Data summary'!$L$2:$W$523,U$14,FALSE))</f>
        <v>#N/A</v>
      </c>
      <c r="V390" s="198" t="e">
        <f>IF(VLOOKUP($B390,'Data summary'!$L$2:$W$523,V$14,FALSE)=0,NA(),VLOOKUP($B390,'Data summary'!$L$2:$W$523,V$14,FALSE))</f>
        <v>#N/A</v>
      </c>
      <c r="W390" s="207" t="s">
        <v>159</v>
      </c>
    </row>
    <row r="391" spans="10:23" x14ac:dyDescent="0.25">
      <c r="J391"/>
      <c r="L391" s="196" t="e">
        <f>IF(VLOOKUP($B391,'Data summary'!$L$2:$W$523,L$14,FALSE)=0,NA(),VLOOKUP($B391,'Data summary'!$L$2:$W$523,L$14,FALSE))</f>
        <v>#N/A</v>
      </c>
      <c r="M391" s="197" t="e">
        <f>IF(VLOOKUP($B391,'Data summary'!$L$2:$W$523,M$14,FALSE)=0,NA(),VLOOKUP($B391,'Data summary'!$L$2:$W$523,M$14,FALSE))</f>
        <v>#N/A</v>
      </c>
      <c r="N391" s="197" t="e">
        <f>IF(VLOOKUP($B391,'Data summary'!$L$2:$W$523,N$14,FALSE)=0,NA(),VLOOKUP($B391,'Data summary'!$L$2:$W$523,N$14,FALSE))</f>
        <v>#N/A</v>
      </c>
      <c r="O391" s="197" t="e">
        <f>IF(VLOOKUP($B391,'Data summary'!$L$2:$W$523,O$14,FALSE)=0,NA(),VLOOKUP($B391,'Data summary'!$L$2:$W$523,O$14,FALSE))</f>
        <v>#N/A</v>
      </c>
      <c r="P391" s="197" t="e">
        <f>IF(VLOOKUP($B391,'Data summary'!$L$2:$W$523,P$14,FALSE)=0,NA(),VLOOKUP($B391,'Data summary'!$L$2:$W$523,P$14,FALSE))</f>
        <v>#N/A</v>
      </c>
      <c r="Q391" s="197" t="e">
        <f>IF(VLOOKUP($B391,'Data summary'!$L$2:$W$523,Q$14,FALSE)=0,NA(),VLOOKUP($B391,'Data summary'!$L$2:$W$523,Q$14,FALSE))</f>
        <v>#N/A</v>
      </c>
      <c r="R391" s="197" t="e">
        <f>IF(VLOOKUP($B391,'Data summary'!$L$2:$W$523,R$14,FALSE)=0,NA(),VLOOKUP($B391,'Data summary'!$L$2:$W$523,R$14,FALSE))</f>
        <v>#N/A</v>
      </c>
      <c r="S391" s="197" t="e">
        <f>IF(VLOOKUP($B391,'Data summary'!$L$2:$W$523,S$14,FALSE)=0,NA(),VLOOKUP($B391,'Data summary'!$L$2:$W$523,S$14,FALSE))</f>
        <v>#N/A</v>
      </c>
      <c r="T391" s="197" t="e">
        <f>IF(VLOOKUP($B391,'Data summary'!$L$2:$W$523,T$14,FALSE)=0,NA(),VLOOKUP($B391,'Data summary'!$L$2:$W$523,T$14,FALSE))</f>
        <v>#N/A</v>
      </c>
      <c r="U391" s="197" t="e">
        <f>IF(VLOOKUP($B391,'Data summary'!$L$2:$W$523,U$14,FALSE)=0,NA(),VLOOKUP($B391,'Data summary'!$L$2:$W$523,U$14,FALSE))</f>
        <v>#N/A</v>
      </c>
      <c r="V391" s="198" t="e">
        <f>IF(VLOOKUP($B391,'Data summary'!$L$2:$W$523,V$14,FALSE)=0,NA(),VLOOKUP($B391,'Data summary'!$L$2:$W$523,V$14,FALSE))</f>
        <v>#N/A</v>
      </c>
      <c r="W391" s="207" t="s">
        <v>159</v>
      </c>
    </row>
    <row r="392" spans="10:23" x14ac:dyDescent="0.25">
      <c r="J392"/>
      <c r="L392" s="196" t="e">
        <f>IF(VLOOKUP($B392,'Data summary'!$L$2:$W$523,L$14,FALSE)=0,NA(),VLOOKUP($B392,'Data summary'!$L$2:$W$523,L$14,FALSE))</f>
        <v>#N/A</v>
      </c>
      <c r="M392" s="197" t="e">
        <f>IF(VLOOKUP($B392,'Data summary'!$L$2:$W$523,M$14,FALSE)=0,NA(),VLOOKUP($B392,'Data summary'!$L$2:$W$523,M$14,FALSE))</f>
        <v>#N/A</v>
      </c>
      <c r="N392" s="197" t="e">
        <f>IF(VLOOKUP($B392,'Data summary'!$L$2:$W$523,N$14,FALSE)=0,NA(),VLOOKUP($B392,'Data summary'!$L$2:$W$523,N$14,FALSE))</f>
        <v>#N/A</v>
      </c>
      <c r="O392" s="197" t="e">
        <f>IF(VLOOKUP($B392,'Data summary'!$L$2:$W$523,O$14,FALSE)=0,NA(),VLOOKUP($B392,'Data summary'!$L$2:$W$523,O$14,FALSE))</f>
        <v>#N/A</v>
      </c>
      <c r="P392" s="197" t="e">
        <f>IF(VLOOKUP($B392,'Data summary'!$L$2:$W$523,P$14,FALSE)=0,NA(),VLOOKUP($B392,'Data summary'!$L$2:$W$523,P$14,FALSE))</f>
        <v>#N/A</v>
      </c>
      <c r="Q392" s="197" t="e">
        <f>IF(VLOOKUP($B392,'Data summary'!$L$2:$W$523,Q$14,FALSE)=0,NA(),VLOOKUP($B392,'Data summary'!$L$2:$W$523,Q$14,FALSE))</f>
        <v>#N/A</v>
      </c>
      <c r="R392" s="197" t="e">
        <f>IF(VLOOKUP($B392,'Data summary'!$L$2:$W$523,R$14,FALSE)=0,NA(),VLOOKUP($B392,'Data summary'!$L$2:$W$523,R$14,FALSE))</f>
        <v>#N/A</v>
      </c>
      <c r="S392" s="197" t="e">
        <f>IF(VLOOKUP($B392,'Data summary'!$L$2:$W$523,S$14,FALSE)=0,NA(),VLOOKUP($B392,'Data summary'!$L$2:$W$523,S$14,FALSE))</f>
        <v>#N/A</v>
      </c>
      <c r="T392" s="197" t="e">
        <f>IF(VLOOKUP($B392,'Data summary'!$L$2:$W$523,T$14,FALSE)=0,NA(),VLOOKUP($B392,'Data summary'!$L$2:$W$523,T$14,FALSE))</f>
        <v>#N/A</v>
      </c>
      <c r="U392" s="197" t="e">
        <f>IF(VLOOKUP($B392,'Data summary'!$L$2:$W$523,U$14,FALSE)=0,NA(),VLOOKUP($B392,'Data summary'!$L$2:$W$523,U$14,FALSE))</f>
        <v>#N/A</v>
      </c>
      <c r="V392" s="198" t="e">
        <f>IF(VLOOKUP($B392,'Data summary'!$L$2:$W$523,V$14,FALSE)=0,NA(),VLOOKUP($B392,'Data summary'!$L$2:$W$523,V$14,FALSE))</f>
        <v>#N/A</v>
      </c>
      <c r="W392" s="207" t="s">
        <v>159</v>
      </c>
    </row>
    <row r="393" spans="10:23" x14ac:dyDescent="0.25">
      <c r="J393"/>
      <c r="L393" s="196" t="e">
        <f>IF(VLOOKUP($B393,'Data summary'!$L$2:$W$523,L$14,FALSE)=0,NA(),VLOOKUP($B393,'Data summary'!$L$2:$W$523,L$14,FALSE))</f>
        <v>#N/A</v>
      </c>
      <c r="M393" s="197" t="e">
        <f>IF(VLOOKUP($B393,'Data summary'!$L$2:$W$523,M$14,FALSE)=0,NA(),VLOOKUP($B393,'Data summary'!$L$2:$W$523,M$14,FALSE))</f>
        <v>#N/A</v>
      </c>
      <c r="N393" s="197" t="e">
        <f>IF(VLOOKUP($B393,'Data summary'!$L$2:$W$523,N$14,FALSE)=0,NA(),VLOOKUP($B393,'Data summary'!$L$2:$W$523,N$14,FALSE))</f>
        <v>#N/A</v>
      </c>
      <c r="O393" s="197" t="e">
        <f>IF(VLOOKUP($B393,'Data summary'!$L$2:$W$523,O$14,FALSE)=0,NA(),VLOOKUP($B393,'Data summary'!$L$2:$W$523,O$14,FALSE))</f>
        <v>#N/A</v>
      </c>
      <c r="P393" s="197" t="e">
        <f>IF(VLOOKUP($B393,'Data summary'!$L$2:$W$523,P$14,FALSE)=0,NA(),VLOOKUP($B393,'Data summary'!$L$2:$W$523,P$14,FALSE))</f>
        <v>#N/A</v>
      </c>
      <c r="Q393" s="197" t="e">
        <f>IF(VLOOKUP($B393,'Data summary'!$L$2:$W$523,Q$14,FALSE)=0,NA(),VLOOKUP($B393,'Data summary'!$L$2:$W$523,Q$14,FALSE))</f>
        <v>#N/A</v>
      </c>
      <c r="R393" s="197" t="e">
        <f>IF(VLOOKUP($B393,'Data summary'!$L$2:$W$523,R$14,FALSE)=0,NA(),VLOOKUP($B393,'Data summary'!$L$2:$W$523,R$14,FALSE))</f>
        <v>#N/A</v>
      </c>
      <c r="S393" s="197" t="e">
        <f>IF(VLOOKUP($B393,'Data summary'!$L$2:$W$523,S$14,FALSE)=0,NA(),VLOOKUP($B393,'Data summary'!$L$2:$W$523,S$14,FALSE))</f>
        <v>#N/A</v>
      </c>
      <c r="T393" s="197" t="e">
        <f>IF(VLOOKUP($B393,'Data summary'!$L$2:$W$523,T$14,FALSE)=0,NA(),VLOOKUP($B393,'Data summary'!$L$2:$W$523,T$14,FALSE))</f>
        <v>#N/A</v>
      </c>
      <c r="U393" s="197" t="e">
        <f>IF(VLOOKUP($B393,'Data summary'!$L$2:$W$523,U$14,FALSE)=0,NA(),VLOOKUP($B393,'Data summary'!$L$2:$W$523,U$14,FALSE))</f>
        <v>#N/A</v>
      </c>
      <c r="V393" s="198" t="e">
        <f>IF(VLOOKUP($B393,'Data summary'!$L$2:$W$523,V$14,FALSE)=0,NA(),VLOOKUP($B393,'Data summary'!$L$2:$W$523,V$14,FALSE))</f>
        <v>#N/A</v>
      </c>
      <c r="W393" s="207" t="s">
        <v>159</v>
      </c>
    </row>
    <row r="394" spans="10:23" x14ac:dyDescent="0.25">
      <c r="J394"/>
      <c r="L394" s="196" t="e">
        <f>IF(VLOOKUP($B394,'Data summary'!$L$2:$W$523,L$14,FALSE)=0,NA(),VLOOKUP($B394,'Data summary'!$L$2:$W$523,L$14,FALSE))</f>
        <v>#N/A</v>
      </c>
      <c r="M394" s="197" t="e">
        <f>IF(VLOOKUP($B394,'Data summary'!$L$2:$W$523,M$14,FALSE)=0,NA(),VLOOKUP($B394,'Data summary'!$L$2:$W$523,M$14,FALSE))</f>
        <v>#N/A</v>
      </c>
      <c r="N394" s="197" t="e">
        <f>IF(VLOOKUP($B394,'Data summary'!$L$2:$W$523,N$14,FALSE)=0,NA(),VLOOKUP($B394,'Data summary'!$L$2:$W$523,N$14,FALSE))</f>
        <v>#N/A</v>
      </c>
      <c r="O394" s="197" t="e">
        <f>IF(VLOOKUP($B394,'Data summary'!$L$2:$W$523,O$14,FALSE)=0,NA(),VLOOKUP($B394,'Data summary'!$L$2:$W$523,O$14,FALSE))</f>
        <v>#N/A</v>
      </c>
      <c r="P394" s="197" t="e">
        <f>IF(VLOOKUP($B394,'Data summary'!$L$2:$W$523,P$14,FALSE)=0,NA(),VLOOKUP($B394,'Data summary'!$L$2:$W$523,P$14,FALSE))</f>
        <v>#N/A</v>
      </c>
      <c r="Q394" s="197" t="e">
        <f>IF(VLOOKUP($B394,'Data summary'!$L$2:$W$523,Q$14,FALSE)=0,NA(),VLOOKUP($B394,'Data summary'!$L$2:$W$523,Q$14,FALSE))</f>
        <v>#N/A</v>
      </c>
      <c r="R394" s="197" t="e">
        <f>IF(VLOOKUP($B394,'Data summary'!$L$2:$W$523,R$14,FALSE)=0,NA(),VLOOKUP($B394,'Data summary'!$L$2:$W$523,R$14,FALSE))</f>
        <v>#N/A</v>
      </c>
      <c r="S394" s="197" t="e">
        <f>IF(VLOOKUP($B394,'Data summary'!$L$2:$W$523,S$14,FALSE)=0,NA(),VLOOKUP($B394,'Data summary'!$L$2:$W$523,S$14,FALSE))</f>
        <v>#N/A</v>
      </c>
      <c r="T394" s="197" t="e">
        <f>IF(VLOOKUP($B394,'Data summary'!$L$2:$W$523,T$14,FALSE)=0,NA(),VLOOKUP($B394,'Data summary'!$L$2:$W$523,T$14,FALSE))</f>
        <v>#N/A</v>
      </c>
      <c r="U394" s="197" t="e">
        <f>IF(VLOOKUP($B394,'Data summary'!$L$2:$W$523,U$14,FALSE)=0,NA(),VLOOKUP($B394,'Data summary'!$L$2:$W$523,U$14,FALSE))</f>
        <v>#N/A</v>
      </c>
      <c r="V394" s="198" t="e">
        <f>IF(VLOOKUP($B394,'Data summary'!$L$2:$W$523,V$14,FALSE)=0,NA(),VLOOKUP($B394,'Data summary'!$L$2:$W$523,V$14,FALSE))</f>
        <v>#N/A</v>
      </c>
      <c r="W394" s="207" t="s">
        <v>159</v>
      </c>
    </row>
    <row r="395" spans="10:23" x14ac:dyDescent="0.25">
      <c r="J395"/>
      <c r="L395" s="196" t="e">
        <f>IF(VLOOKUP($B395,'Data summary'!$L$2:$W$523,L$14,FALSE)=0,NA(),VLOOKUP($B395,'Data summary'!$L$2:$W$523,L$14,FALSE))</f>
        <v>#N/A</v>
      </c>
      <c r="M395" s="197" t="e">
        <f>IF(VLOOKUP($B395,'Data summary'!$L$2:$W$523,M$14,FALSE)=0,NA(),VLOOKUP($B395,'Data summary'!$L$2:$W$523,M$14,FALSE))</f>
        <v>#N/A</v>
      </c>
      <c r="N395" s="197" t="e">
        <f>IF(VLOOKUP($B395,'Data summary'!$L$2:$W$523,N$14,FALSE)=0,NA(),VLOOKUP($B395,'Data summary'!$L$2:$W$523,N$14,FALSE))</f>
        <v>#N/A</v>
      </c>
      <c r="O395" s="197" t="e">
        <f>IF(VLOOKUP($B395,'Data summary'!$L$2:$W$523,O$14,FALSE)=0,NA(),VLOOKUP($B395,'Data summary'!$L$2:$W$523,O$14,FALSE))</f>
        <v>#N/A</v>
      </c>
      <c r="P395" s="197" t="e">
        <f>IF(VLOOKUP($B395,'Data summary'!$L$2:$W$523,P$14,FALSE)=0,NA(),VLOOKUP($B395,'Data summary'!$L$2:$W$523,P$14,FALSE))</f>
        <v>#N/A</v>
      </c>
      <c r="Q395" s="197" t="e">
        <f>IF(VLOOKUP($B395,'Data summary'!$L$2:$W$523,Q$14,FALSE)=0,NA(),VLOOKUP($B395,'Data summary'!$L$2:$W$523,Q$14,FALSE))</f>
        <v>#N/A</v>
      </c>
      <c r="R395" s="197" t="e">
        <f>IF(VLOOKUP($B395,'Data summary'!$L$2:$W$523,R$14,FALSE)=0,NA(),VLOOKUP($B395,'Data summary'!$L$2:$W$523,R$14,FALSE))</f>
        <v>#N/A</v>
      </c>
      <c r="S395" s="197" t="e">
        <f>IF(VLOOKUP($B395,'Data summary'!$L$2:$W$523,S$14,FALSE)=0,NA(),VLOOKUP($B395,'Data summary'!$L$2:$W$523,S$14,FALSE))</f>
        <v>#N/A</v>
      </c>
      <c r="T395" s="197" t="e">
        <f>IF(VLOOKUP($B395,'Data summary'!$L$2:$W$523,T$14,FALSE)=0,NA(),VLOOKUP($B395,'Data summary'!$L$2:$W$523,T$14,FALSE))</f>
        <v>#N/A</v>
      </c>
      <c r="U395" s="197" t="e">
        <f>IF(VLOOKUP($B395,'Data summary'!$L$2:$W$523,U$14,FALSE)=0,NA(),VLOOKUP($B395,'Data summary'!$L$2:$W$523,U$14,FALSE))</f>
        <v>#N/A</v>
      </c>
      <c r="V395" s="198" t="e">
        <f>IF(VLOOKUP($B395,'Data summary'!$L$2:$W$523,V$14,FALSE)=0,NA(),VLOOKUP($B395,'Data summary'!$L$2:$W$523,V$14,FALSE))</f>
        <v>#N/A</v>
      </c>
      <c r="W395" s="207" t="s">
        <v>159</v>
      </c>
    </row>
    <row r="396" spans="10:23" x14ac:dyDescent="0.25">
      <c r="J396"/>
      <c r="L396" s="196" t="e">
        <f>IF(VLOOKUP($B396,'Data summary'!$L$2:$W$523,L$14,FALSE)=0,NA(),VLOOKUP($B396,'Data summary'!$L$2:$W$523,L$14,FALSE))</f>
        <v>#N/A</v>
      </c>
      <c r="M396" s="197" t="e">
        <f>IF(VLOOKUP($B396,'Data summary'!$L$2:$W$523,M$14,FALSE)=0,NA(),VLOOKUP($B396,'Data summary'!$L$2:$W$523,M$14,FALSE))</f>
        <v>#N/A</v>
      </c>
      <c r="N396" s="197" t="e">
        <f>IF(VLOOKUP($B396,'Data summary'!$L$2:$W$523,N$14,FALSE)=0,NA(),VLOOKUP($B396,'Data summary'!$L$2:$W$523,N$14,FALSE))</f>
        <v>#N/A</v>
      </c>
      <c r="O396" s="197" t="e">
        <f>IF(VLOOKUP($B396,'Data summary'!$L$2:$W$523,O$14,FALSE)=0,NA(),VLOOKUP($B396,'Data summary'!$L$2:$W$523,O$14,FALSE))</f>
        <v>#N/A</v>
      </c>
      <c r="P396" s="197" t="e">
        <f>IF(VLOOKUP($B396,'Data summary'!$L$2:$W$523,P$14,FALSE)=0,NA(),VLOOKUP($B396,'Data summary'!$L$2:$W$523,P$14,FALSE))</f>
        <v>#N/A</v>
      </c>
      <c r="Q396" s="197" t="e">
        <f>IF(VLOOKUP($B396,'Data summary'!$L$2:$W$523,Q$14,FALSE)=0,NA(),VLOOKUP($B396,'Data summary'!$L$2:$W$523,Q$14,FALSE))</f>
        <v>#N/A</v>
      </c>
      <c r="R396" s="197" t="e">
        <f>IF(VLOOKUP($B396,'Data summary'!$L$2:$W$523,R$14,FALSE)=0,NA(),VLOOKUP($B396,'Data summary'!$L$2:$W$523,R$14,FALSE))</f>
        <v>#N/A</v>
      </c>
      <c r="S396" s="197" t="e">
        <f>IF(VLOOKUP($B396,'Data summary'!$L$2:$W$523,S$14,FALSE)=0,NA(),VLOOKUP($B396,'Data summary'!$L$2:$W$523,S$14,FALSE))</f>
        <v>#N/A</v>
      </c>
      <c r="T396" s="197" t="e">
        <f>IF(VLOOKUP($B396,'Data summary'!$L$2:$W$523,T$14,FALSE)=0,NA(),VLOOKUP($B396,'Data summary'!$L$2:$W$523,T$14,FALSE))</f>
        <v>#N/A</v>
      </c>
      <c r="U396" s="197" t="e">
        <f>IF(VLOOKUP($B396,'Data summary'!$L$2:$W$523,U$14,FALSE)=0,NA(),VLOOKUP($B396,'Data summary'!$L$2:$W$523,U$14,FALSE))</f>
        <v>#N/A</v>
      </c>
      <c r="V396" s="198" t="e">
        <f>IF(VLOOKUP($B396,'Data summary'!$L$2:$W$523,V$14,FALSE)=0,NA(),VLOOKUP($B396,'Data summary'!$L$2:$W$523,V$14,FALSE))</f>
        <v>#N/A</v>
      </c>
      <c r="W396" s="207" t="s">
        <v>159</v>
      </c>
    </row>
    <row r="397" spans="10:23" x14ac:dyDescent="0.25">
      <c r="J397"/>
      <c r="L397" s="196" t="e">
        <f>IF(VLOOKUP($B397,'Data summary'!$L$2:$W$523,L$14,FALSE)=0,NA(),VLOOKUP($B397,'Data summary'!$L$2:$W$523,L$14,FALSE))</f>
        <v>#N/A</v>
      </c>
      <c r="M397" s="197" t="e">
        <f>IF(VLOOKUP($B397,'Data summary'!$L$2:$W$523,M$14,FALSE)=0,NA(),VLOOKUP($B397,'Data summary'!$L$2:$W$523,M$14,FALSE))</f>
        <v>#N/A</v>
      </c>
      <c r="N397" s="197" t="e">
        <f>IF(VLOOKUP($B397,'Data summary'!$L$2:$W$523,N$14,FALSE)=0,NA(),VLOOKUP($B397,'Data summary'!$L$2:$W$523,N$14,FALSE))</f>
        <v>#N/A</v>
      </c>
      <c r="O397" s="197" t="e">
        <f>IF(VLOOKUP($B397,'Data summary'!$L$2:$W$523,O$14,FALSE)=0,NA(),VLOOKUP($B397,'Data summary'!$L$2:$W$523,O$14,FALSE))</f>
        <v>#N/A</v>
      </c>
      <c r="P397" s="197" t="e">
        <f>IF(VLOOKUP($B397,'Data summary'!$L$2:$W$523,P$14,FALSE)=0,NA(),VLOOKUP($B397,'Data summary'!$L$2:$W$523,P$14,FALSE))</f>
        <v>#N/A</v>
      </c>
      <c r="Q397" s="197" t="e">
        <f>IF(VLOOKUP($B397,'Data summary'!$L$2:$W$523,Q$14,FALSE)=0,NA(),VLOOKUP($B397,'Data summary'!$L$2:$W$523,Q$14,FALSE))</f>
        <v>#N/A</v>
      </c>
      <c r="R397" s="197" t="e">
        <f>IF(VLOOKUP($B397,'Data summary'!$L$2:$W$523,R$14,FALSE)=0,NA(),VLOOKUP($B397,'Data summary'!$L$2:$W$523,R$14,FALSE))</f>
        <v>#N/A</v>
      </c>
      <c r="S397" s="197" t="e">
        <f>IF(VLOOKUP($B397,'Data summary'!$L$2:$W$523,S$14,FALSE)=0,NA(),VLOOKUP($B397,'Data summary'!$L$2:$W$523,S$14,FALSE))</f>
        <v>#N/A</v>
      </c>
      <c r="T397" s="197" t="e">
        <f>IF(VLOOKUP($B397,'Data summary'!$L$2:$W$523,T$14,FALSE)=0,NA(),VLOOKUP($B397,'Data summary'!$L$2:$W$523,T$14,FALSE))</f>
        <v>#N/A</v>
      </c>
      <c r="U397" s="197" t="e">
        <f>IF(VLOOKUP($B397,'Data summary'!$L$2:$W$523,U$14,FALSE)=0,NA(),VLOOKUP($B397,'Data summary'!$L$2:$W$523,U$14,FALSE))</f>
        <v>#N/A</v>
      </c>
      <c r="V397" s="198" t="e">
        <f>IF(VLOOKUP($B397,'Data summary'!$L$2:$W$523,V$14,FALSE)=0,NA(),VLOOKUP($B397,'Data summary'!$L$2:$W$523,V$14,FALSE))</f>
        <v>#N/A</v>
      </c>
      <c r="W397" s="207" t="s">
        <v>159</v>
      </c>
    </row>
    <row r="398" spans="10:23" x14ac:dyDescent="0.25">
      <c r="J398"/>
      <c r="L398" s="196" t="e">
        <f>IF(VLOOKUP($B398,'Data summary'!$L$2:$W$523,L$14,FALSE)=0,NA(),VLOOKUP($B398,'Data summary'!$L$2:$W$523,L$14,FALSE))</f>
        <v>#N/A</v>
      </c>
      <c r="M398" s="197" t="e">
        <f>IF(VLOOKUP($B398,'Data summary'!$L$2:$W$523,M$14,FALSE)=0,NA(),VLOOKUP($B398,'Data summary'!$L$2:$W$523,M$14,FALSE))</f>
        <v>#N/A</v>
      </c>
      <c r="N398" s="197" t="e">
        <f>IF(VLOOKUP($B398,'Data summary'!$L$2:$W$523,N$14,FALSE)=0,NA(),VLOOKUP($B398,'Data summary'!$L$2:$W$523,N$14,FALSE))</f>
        <v>#N/A</v>
      </c>
      <c r="O398" s="197" t="e">
        <f>IF(VLOOKUP($B398,'Data summary'!$L$2:$W$523,O$14,FALSE)=0,NA(),VLOOKUP($B398,'Data summary'!$L$2:$W$523,O$14,FALSE))</f>
        <v>#N/A</v>
      </c>
      <c r="P398" s="197" t="e">
        <f>IF(VLOOKUP($B398,'Data summary'!$L$2:$W$523,P$14,FALSE)=0,NA(),VLOOKUP($B398,'Data summary'!$L$2:$W$523,P$14,FALSE))</f>
        <v>#N/A</v>
      </c>
      <c r="Q398" s="197" t="e">
        <f>IF(VLOOKUP($B398,'Data summary'!$L$2:$W$523,Q$14,FALSE)=0,NA(),VLOOKUP($B398,'Data summary'!$L$2:$W$523,Q$14,FALSE))</f>
        <v>#N/A</v>
      </c>
      <c r="R398" s="197" t="e">
        <f>IF(VLOOKUP($B398,'Data summary'!$L$2:$W$523,R$14,FALSE)=0,NA(),VLOOKUP($B398,'Data summary'!$L$2:$W$523,R$14,FALSE))</f>
        <v>#N/A</v>
      </c>
      <c r="S398" s="197" t="e">
        <f>IF(VLOOKUP($B398,'Data summary'!$L$2:$W$523,S$14,FALSE)=0,NA(),VLOOKUP($B398,'Data summary'!$L$2:$W$523,S$14,FALSE))</f>
        <v>#N/A</v>
      </c>
      <c r="T398" s="197" t="e">
        <f>IF(VLOOKUP($B398,'Data summary'!$L$2:$W$523,T$14,FALSE)=0,NA(),VLOOKUP($B398,'Data summary'!$L$2:$W$523,T$14,FALSE))</f>
        <v>#N/A</v>
      </c>
      <c r="U398" s="197" t="e">
        <f>IF(VLOOKUP($B398,'Data summary'!$L$2:$W$523,U$14,FALSE)=0,NA(),VLOOKUP($B398,'Data summary'!$L$2:$W$523,U$14,FALSE))</f>
        <v>#N/A</v>
      </c>
      <c r="V398" s="198" t="e">
        <f>IF(VLOOKUP($B398,'Data summary'!$L$2:$W$523,V$14,FALSE)=0,NA(),VLOOKUP($B398,'Data summary'!$L$2:$W$523,V$14,FALSE))</f>
        <v>#N/A</v>
      </c>
      <c r="W398" s="207" t="s">
        <v>159</v>
      </c>
    </row>
    <row r="399" spans="10:23" x14ac:dyDescent="0.25">
      <c r="J399"/>
      <c r="L399" s="196" t="e">
        <f>IF(VLOOKUP($B399,'Data summary'!$L$2:$W$523,L$14,FALSE)=0,NA(),VLOOKUP($B399,'Data summary'!$L$2:$W$523,L$14,FALSE))</f>
        <v>#N/A</v>
      </c>
      <c r="M399" s="197" t="e">
        <f>IF(VLOOKUP($B399,'Data summary'!$L$2:$W$523,M$14,FALSE)=0,NA(),VLOOKUP($B399,'Data summary'!$L$2:$W$523,M$14,FALSE))</f>
        <v>#N/A</v>
      </c>
      <c r="N399" s="197" t="e">
        <f>IF(VLOOKUP($B399,'Data summary'!$L$2:$W$523,N$14,FALSE)=0,NA(),VLOOKUP($B399,'Data summary'!$L$2:$W$523,N$14,FALSE))</f>
        <v>#N/A</v>
      </c>
      <c r="O399" s="197" t="e">
        <f>IF(VLOOKUP($B399,'Data summary'!$L$2:$W$523,O$14,FALSE)=0,NA(),VLOOKUP($B399,'Data summary'!$L$2:$W$523,O$14,FALSE))</f>
        <v>#N/A</v>
      </c>
      <c r="P399" s="197" t="e">
        <f>IF(VLOOKUP($B399,'Data summary'!$L$2:$W$523,P$14,FALSE)=0,NA(),VLOOKUP($B399,'Data summary'!$L$2:$W$523,P$14,FALSE))</f>
        <v>#N/A</v>
      </c>
      <c r="Q399" s="197" t="e">
        <f>IF(VLOOKUP($B399,'Data summary'!$L$2:$W$523,Q$14,FALSE)=0,NA(),VLOOKUP($B399,'Data summary'!$L$2:$W$523,Q$14,FALSE))</f>
        <v>#N/A</v>
      </c>
      <c r="R399" s="197" t="e">
        <f>IF(VLOOKUP($B399,'Data summary'!$L$2:$W$523,R$14,FALSE)=0,NA(),VLOOKUP($B399,'Data summary'!$L$2:$W$523,R$14,FALSE))</f>
        <v>#N/A</v>
      </c>
      <c r="S399" s="197" t="e">
        <f>IF(VLOOKUP($B399,'Data summary'!$L$2:$W$523,S$14,FALSE)=0,NA(),VLOOKUP($B399,'Data summary'!$L$2:$W$523,S$14,FALSE))</f>
        <v>#N/A</v>
      </c>
      <c r="T399" s="197" t="e">
        <f>IF(VLOOKUP($B399,'Data summary'!$L$2:$W$523,T$14,FALSE)=0,NA(),VLOOKUP($B399,'Data summary'!$L$2:$W$523,T$14,FALSE))</f>
        <v>#N/A</v>
      </c>
      <c r="U399" s="197" t="e">
        <f>IF(VLOOKUP($B399,'Data summary'!$L$2:$W$523,U$14,FALSE)=0,NA(),VLOOKUP($B399,'Data summary'!$L$2:$W$523,U$14,FALSE))</f>
        <v>#N/A</v>
      </c>
      <c r="V399" s="198" t="e">
        <f>IF(VLOOKUP($B399,'Data summary'!$L$2:$W$523,V$14,FALSE)=0,NA(),VLOOKUP($B399,'Data summary'!$L$2:$W$523,V$14,FALSE))</f>
        <v>#N/A</v>
      </c>
      <c r="W399" s="207" t="s">
        <v>159</v>
      </c>
    </row>
    <row r="400" spans="10:23" x14ac:dyDescent="0.25">
      <c r="J400"/>
      <c r="L400" s="196" t="e">
        <f>IF(VLOOKUP($B400,'Data summary'!$L$2:$W$523,L$14,FALSE)=0,NA(),VLOOKUP($B400,'Data summary'!$L$2:$W$523,L$14,FALSE))</f>
        <v>#N/A</v>
      </c>
      <c r="M400" s="197" t="e">
        <f>IF(VLOOKUP($B400,'Data summary'!$L$2:$W$523,M$14,FALSE)=0,NA(),VLOOKUP($B400,'Data summary'!$L$2:$W$523,M$14,FALSE))</f>
        <v>#N/A</v>
      </c>
      <c r="N400" s="197" t="e">
        <f>IF(VLOOKUP($B400,'Data summary'!$L$2:$W$523,N$14,FALSE)=0,NA(),VLOOKUP($B400,'Data summary'!$L$2:$W$523,N$14,FALSE))</f>
        <v>#N/A</v>
      </c>
      <c r="O400" s="197" t="e">
        <f>IF(VLOOKUP($B400,'Data summary'!$L$2:$W$523,O$14,FALSE)=0,NA(),VLOOKUP($B400,'Data summary'!$L$2:$W$523,O$14,FALSE))</f>
        <v>#N/A</v>
      </c>
      <c r="P400" s="197" t="e">
        <f>IF(VLOOKUP($B400,'Data summary'!$L$2:$W$523,P$14,FALSE)=0,NA(),VLOOKUP($B400,'Data summary'!$L$2:$W$523,P$14,FALSE))</f>
        <v>#N/A</v>
      </c>
      <c r="Q400" s="197" t="e">
        <f>IF(VLOOKUP($B400,'Data summary'!$L$2:$W$523,Q$14,FALSE)=0,NA(),VLOOKUP($B400,'Data summary'!$L$2:$W$523,Q$14,FALSE))</f>
        <v>#N/A</v>
      </c>
      <c r="R400" s="197" t="e">
        <f>IF(VLOOKUP($B400,'Data summary'!$L$2:$W$523,R$14,FALSE)=0,NA(),VLOOKUP($B400,'Data summary'!$L$2:$W$523,R$14,FALSE))</f>
        <v>#N/A</v>
      </c>
      <c r="S400" s="197" t="e">
        <f>IF(VLOOKUP($B400,'Data summary'!$L$2:$W$523,S$14,FALSE)=0,NA(),VLOOKUP($B400,'Data summary'!$L$2:$W$523,S$14,FALSE))</f>
        <v>#N/A</v>
      </c>
      <c r="T400" s="197" t="e">
        <f>IF(VLOOKUP($B400,'Data summary'!$L$2:$W$523,T$14,FALSE)=0,NA(),VLOOKUP($B400,'Data summary'!$L$2:$W$523,T$14,FALSE))</f>
        <v>#N/A</v>
      </c>
      <c r="U400" s="197" t="e">
        <f>IF(VLOOKUP($B400,'Data summary'!$L$2:$W$523,U$14,FALSE)=0,NA(),VLOOKUP($B400,'Data summary'!$L$2:$W$523,U$14,FALSE))</f>
        <v>#N/A</v>
      </c>
      <c r="V400" s="198" t="e">
        <f>IF(VLOOKUP($B400,'Data summary'!$L$2:$W$523,V$14,FALSE)=0,NA(),VLOOKUP($B400,'Data summary'!$L$2:$W$523,V$14,FALSE))</f>
        <v>#N/A</v>
      </c>
      <c r="W400" s="207" t="s">
        <v>159</v>
      </c>
    </row>
    <row r="401" spans="10:23" x14ac:dyDescent="0.25">
      <c r="J401"/>
      <c r="L401" s="196" t="e">
        <f>IF(VLOOKUP($B401,'Data summary'!$L$2:$W$523,L$14,FALSE)=0,NA(),VLOOKUP($B401,'Data summary'!$L$2:$W$523,L$14,FALSE))</f>
        <v>#N/A</v>
      </c>
      <c r="M401" s="197" t="e">
        <f>IF(VLOOKUP($B401,'Data summary'!$L$2:$W$523,M$14,FALSE)=0,NA(),VLOOKUP($B401,'Data summary'!$L$2:$W$523,M$14,FALSE))</f>
        <v>#N/A</v>
      </c>
      <c r="N401" s="197" t="e">
        <f>IF(VLOOKUP($B401,'Data summary'!$L$2:$W$523,N$14,FALSE)=0,NA(),VLOOKUP($B401,'Data summary'!$L$2:$W$523,N$14,FALSE))</f>
        <v>#N/A</v>
      </c>
      <c r="O401" s="197" t="e">
        <f>IF(VLOOKUP($B401,'Data summary'!$L$2:$W$523,O$14,FALSE)=0,NA(),VLOOKUP($B401,'Data summary'!$L$2:$W$523,O$14,FALSE))</f>
        <v>#N/A</v>
      </c>
      <c r="P401" s="197" t="e">
        <f>IF(VLOOKUP($B401,'Data summary'!$L$2:$W$523,P$14,FALSE)=0,NA(),VLOOKUP($B401,'Data summary'!$L$2:$W$523,P$14,FALSE))</f>
        <v>#N/A</v>
      </c>
      <c r="Q401" s="197" t="e">
        <f>IF(VLOOKUP($B401,'Data summary'!$L$2:$W$523,Q$14,FALSE)=0,NA(),VLOOKUP($B401,'Data summary'!$L$2:$W$523,Q$14,FALSE))</f>
        <v>#N/A</v>
      </c>
      <c r="R401" s="197" t="e">
        <f>IF(VLOOKUP($B401,'Data summary'!$L$2:$W$523,R$14,FALSE)=0,NA(),VLOOKUP($B401,'Data summary'!$L$2:$W$523,R$14,FALSE))</f>
        <v>#N/A</v>
      </c>
      <c r="S401" s="197" t="e">
        <f>IF(VLOOKUP($B401,'Data summary'!$L$2:$W$523,S$14,FALSE)=0,NA(),VLOOKUP($B401,'Data summary'!$L$2:$W$523,S$14,FALSE))</f>
        <v>#N/A</v>
      </c>
      <c r="T401" s="197" t="e">
        <f>IF(VLOOKUP($B401,'Data summary'!$L$2:$W$523,T$14,FALSE)=0,NA(),VLOOKUP($B401,'Data summary'!$L$2:$W$523,T$14,FALSE))</f>
        <v>#N/A</v>
      </c>
      <c r="U401" s="197" t="e">
        <f>IF(VLOOKUP($B401,'Data summary'!$L$2:$W$523,U$14,FALSE)=0,NA(),VLOOKUP($B401,'Data summary'!$L$2:$W$523,U$14,FALSE))</f>
        <v>#N/A</v>
      </c>
      <c r="V401" s="198" t="e">
        <f>IF(VLOOKUP($B401,'Data summary'!$L$2:$W$523,V$14,FALSE)=0,NA(),VLOOKUP($B401,'Data summary'!$L$2:$W$523,V$14,FALSE))</f>
        <v>#N/A</v>
      </c>
      <c r="W401" s="207" t="s">
        <v>159</v>
      </c>
    </row>
    <row r="402" spans="10:23" x14ac:dyDescent="0.25">
      <c r="J402"/>
      <c r="L402" s="196" t="e">
        <f>IF(VLOOKUP($B402,'Data summary'!$L$2:$W$523,L$14,FALSE)=0,NA(),VLOOKUP($B402,'Data summary'!$L$2:$W$523,L$14,FALSE))</f>
        <v>#N/A</v>
      </c>
      <c r="M402" s="197" t="e">
        <f>IF(VLOOKUP($B402,'Data summary'!$L$2:$W$523,M$14,FALSE)=0,NA(),VLOOKUP($B402,'Data summary'!$L$2:$W$523,M$14,FALSE))</f>
        <v>#N/A</v>
      </c>
      <c r="N402" s="197" t="e">
        <f>IF(VLOOKUP($B402,'Data summary'!$L$2:$W$523,N$14,FALSE)=0,NA(),VLOOKUP($B402,'Data summary'!$L$2:$W$523,N$14,FALSE))</f>
        <v>#N/A</v>
      </c>
      <c r="O402" s="197" t="e">
        <f>IF(VLOOKUP($B402,'Data summary'!$L$2:$W$523,O$14,FALSE)=0,NA(),VLOOKUP($B402,'Data summary'!$L$2:$W$523,O$14,FALSE))</f>
        <v>#N/A</v>
      </c>
      <c r="P402" s="197" t="e">
        <f>IF(VLOOKUP($B402,'Data summary'!$L$2:$W$523,P$14,FALSE)=0,NA(),VLOOKUP($B402,'Data summary'!$L$2:$W$523,P$14,FALSE))</f>
        <v>#N/A</v>
      </c>
      <c r="Q402" s="197" t="e">
        <f>IF(VLOOKUP($B402,'Data summary'!$L$2:$W$523,Q$14,FALSE)=0,NA(),VLOOKUP($B402,'Data summary'!$L$2:$W$523,Q$14,FALSE))</f>
        <v>#N/A</v>
      </c>
      <c r="R402" s="197" t="e">
        <f>IF(VLOOKUP($B402,'Data summary'!$L$2:$W$523,R$14,FALSE)=0,NA(),VLOOKUP($B402,'Data summary'!$L$2:$W$523,R$14,FALSE))</f>
        <v>#N/A</v>
      </c>
      <c r="S402" s="197" t="e">
        <f>IF(VLOOKUP($B402,'Data summary'!$L$2:$W$523,S$14,FALSE)=0,NA(),VLOOKUP($B402,'Data summary'!$L$2:$W$523,S$14,FALSE))</f>
        <v>#N/A</v>
      </c>
      <c r="T402" s="197" t="e">
        <f>IF(VLOOKUP($B402,'Data summary'!$L$2:$W$523,T$14,FALSE)=0,NA(),VLOOKUP($B402,'Data summary'!$L$2:$W$523,T$14,FALSE))</f>
        <v>#N/A</v>
      </c>
      <c r="U402" s="197" t="e">
        <f>IF(VLOOKUP($B402,'Data summary'!$L$2:$W$523,U$14,FALSE)=0,NA(),VLOOKUP($B402,'Data summary'!$L$2:$W$523,U$14,FALSE))</f>
        <v>#N/A</v>
      </c>
      <c r="V402" s="198" t="e">
        <f>IF(VLOOKUP($B402,'Data summary'!$L$2:$W$523,V$14,FALSE)=0,NA(),VLOOKUP($B402,'Data summary'!$L$2:$W$523,V$14,FALSE))</f>
        <v>#N/A</v>
      </c>
      <c r="W402" s="207" t="s">
        <v>159</v>
      </c>
    </row>
    <row r="403" spans="10:23" x14ac:dyDescent="0.25">
      <c r="J403"/>
      <c r="L403" s="196" t="e">
        <f>IF(VLOOKUP($B403,'Data summary'!$L$2:$W$523,L$14,FALSE)=0,NA(),VLOOKUP($B403,'Data summary'!$L$2:$W$523,L$14,FALSE))</f>
        <v>#N/A</v>
      </c>
      <c r="M403" s="197" t="e">
        <f>IF(VLOOKUP($B403,'Data summary'!$L$2:$W$523,M$14,FALSE)=0,NA(),VLOOKUP($B403,'Data summary'!$L$2:$W$523,M$14,FALSE))</f>
        <v>#N/A</v>
      </c>
      <c r="N403" s="197" t="e">
        <f>IF(VLOOKUP($B403,'Data summary'!$L$2:$W$523,N$14,FALSE)=0,NA(),VLOOKUP($B403,'Data summary'!$L$2:$W$523,N$14,FALSE))</f>
        <v>#N/A</v>
      </c>
      <c r="O403" s="197" t="e">
        <f>IF(VLOOKUP($B403,'Data summary'!$L$2:$W$523,O$14,FALSE)=0,NA(),VLOOKUP($B403,'Data summary'!$L$2:$W$523,O$14,FALSE))</f>
        <v>#N/A</v>
      </c>
      <c r="P403" s="197" t="e">
        <f>IF(VLOOKUP($B403,'Data summary'!$L$2:$W$523,P$14,FALSE)=0,NA(),VLOOKUP($B403,'Data summary'!$L$2:$W$523,P$14,FALSE))</f>
        <v>#N/A</v>
      </c>
      <c r="Q403" s="197" t="e">
        <f>IF(VLOOKUP($B403,'Data summary'!$L$2:$W$523,Q$14,FALSE)=0,NA(),VLOOKUP($B403,'Data summary'!$L$2:$W$523,Q$14,FALSE))</f>
        <v>#N/A</v>
      </c>
      <c r="R403" s="197" t="e">
        <f>IF(VLOOKUP($B403,'Data summary'!$L$2:$W$523,R$14,FALSE)=0,NA(),VLOOKUP($B403,'Data summary'!$L$2:$W$523,R$14,FALSE))</f>
        <v>#N/A</v>
      </c>
      <c r="S403" s="197" t="e">
        <f>IF(VLOOKUP($B403,'Data summary'!$L$2:$W$523,S$14,FALSE)=0,NA(),VLOOKUP($B403,'Data summary'!$L$2:$W$523,S$14,FALSE))</f>
        <v>#N/A</v>
      </c>
      <c r="T403" s="197" t="e">
        <f>IF(VLOOKUP($B403,'Data summary'!$L$2:$W$523,T$14,FALSE)=0,NA(),VLOOKUP($B403,'Data summary'!$L$2:$W$523,T$14,FALSE))</f>
        <v>#N/A</v>
      </c>
      <c r="U403" s="197" t="e">
        <f>IF(VLOOKUP($B403,'Data summary'!$L$2:$W$523,U$14,FALSE)=0,NA(),VLOOKUP($B403,'Data summary'!$L$2:$W$523,U$14,FALSE))</f>
        <v>#N/A</v>
      </c>
      <c r="V403" s="198" t="e">
        <f>IF(VLOOKUP($B403,'Data summary'!$L$2:$W$523,V$14,FALSE)=0,NA(),VLOOKUP($B403,'Data summary'!$L$2:$W$523,V$14,FALSE))</f>
        <v>#N/A</v>
      </c>
      <c r="W403" s="207" t="s">
        <v>159</v>
      </c>
    </row>
    <row r="404" spans="10:23" x14ac:dyDescent="0.25">
      <c r="J404"/>
      <c r="L404" s="196" t="e">
        <f>IF(VLOOKUP($B404,'Data summary'!$L$2:$W$523,L$14,FALSE)=0,NA(),VLOOKUP($B404,'Data summary'!$L$2:$W$523,L$14,FALSE))</f>
        <v>#N/A</v>
      </c>
      <c r="M404" s="197" t="e">
        <f>IF(VLOOKUP($B404,'Data summary'!$L$2:$W$523,M$14,FALSE)=0,NA(),VLOOKUP($B404,'Data summary'!$L$2:$W$523,M$14,FALSE))</f>
        <v>#N/A</v>
      </c>
      <c r="N404" s="197" t="e">
        <f>IF(VLOOKUP($B404,'Data summary'!$L$2:$W$523,N$14,FALSE)=0,NA(),VLOOKUP($B404,'Data summary'!$L$2:$W$523,N$14,FALSE))</f>
        <v>#N/A</v>
      </c>
      <c r="O404" s="197" t="e">
        <f>IF(VLOOKUP($B404,'Data summary'!$L$2:$W$523,O$14,FALSE)=0,NA(),VLOOKUP($B404,'Data summary'!$L$2:$W$523,O$14,FALSE))</f>
        <v>#N/A</v>
      </c>
      <c r="P404" s="197" t="e">
        <f>IF(VLOOKUP($B404,'Data summary'!$L$2:$W$523,P$14,FALSE)=0,NA(),VLOOKUP($B404,'Data summary'!$L$2:$W$523,P$14,FALSE))</f>
        <v>#N/A</v>
      </c>
      <c r="Q404" s="197" t="e">
        <f>IF(VLOOKUP($B404,'Data summary'!$L$2:$W$523,Q$14,FALSE)=0,NA(),VLOOKUP($B404,'Data summary'!$L$2:$W$523,Q$14,FALSE))</f>
        <v>#N/A</v>
      </c>
      <c r="R404" s="197" t="e">
        <f>IF(VLOOKUP($B404,'Data summary'!$L$2:$W$523,R$14,FALSE)=0,NA(),VLOOKUP($B404,'Data summary'!$L$2:$W$523,R$14,FALSE))</f>
        <v>#N/A</v>
      </c>
      <c r="S404" s="197" t="e">
        <f>IF(VLOOKUP($B404,'Data summary'!$L$2:$W$523,S$14,FALSE)=0,NA(),VLOOKUP($B404,'Data summary'!$L$2:$W$523,S$14,FALSE))</f>
        <v>#N/A</v>
      </c>
      <c r="T404" s="197" t="e">
        <f>IF(VLOOKUP($B404,'Data summary'!$L$2:$W$523,T$14,FALSE)=0,NA(),VLOOKUP($B404,'Data summary'!$L$2:$W$523,T$14,FALSE))</f>
        <v>#N/A</v>
      </c>
      <c r="U404" s="197" t="e">
        <f>IF(VLOOKUP($B404,'Data summary'!$L$2:$W$523,U$14,FALSE)=0,NA(),VLOOKUP($B404,'Data summary'!$L$2:$W$523,U$14,FALSE))</f>
        <v>#N/A</v>
      </c>
      <c r="V404" s="198" t="e">
        <f>IF(VLOOKUP($B404,'Data summary'!$L$2:$W$523,V$14,FALSE)=0,NA(),VLOOKUP($B404,'Data summary'!$L$2:$W$523,V$14,FALSE))</f>
        <v>#N/A</v>
      </c>
      <c r="W404" s="207" t="s">
        <v>159</v>
      </c>
    </row>
    <row r="405" spans="10:23" x14ac:dyDescent="0.25">
      <c r="J405"/>
      <c r="L405" s="196" t="e">
        <f>IF(VLOOKUP($B405,'Data summary'!$L$2:$W$523,L$14,FALSE)=0,NA(),VLOOKUP($B405,'Data summary'!$L$2:$W$523,L$14,FALSE))</f>
        <v>#N/A</v>
      </c>
      <c r="M405" s="197" t="e">
        <f>IF(VLOOKUP($B405,'Data summary'!$L$2:$W$523,M$14,FALSE)=0,NA(),VLOOKUP($B405,'Data summary'!$L$2:$W$523,M$14,FALSE))</f>
        <v>#N/A</v>
      </c>
      <c r="N405" s="197" t="e">
        <f>IF(VLOOKUP($B405,'Data summary'!$L$2:$W$523,N$14,FALSE)=0,NA(),VLOOKUP($B405,'Data summary'!$L$2:$W$523,N$14,FALSE))</f>
        <v>#N/A</v>
      </c>
      <c r="O405" s="197" t="e">
        <f>IF(VLOOKUP($B405,'Data summary'!$L$2:$W$523,O$14,FALSE)=0,NA(),VLOOKUP($B405,'Data summary'!$L$2:$W$523,O$14,FALSE))</f>
        <v>#N/A</v>
      </c>
      <c r="P405" s="197" t="e">
        <f>IF(VLOOKUP($B405,'Data summary'!$L$2:$W$523,P$14,FALSE)=0,NA(),VLOOKUP($B405,'Data summary'!$L$2:$W$523,P$14,FALSE))</f>
        <v>#N/A</v>
      </c>
      <c r="Q405" s="197" t="e">
        <f>IF(VLOOKUP($B405,'Data summary'!$L$2:$W$523,Q$14,FALSE)=0,NA(),VLOOKUP($B405,'Data summary'!$L$2:$W$523,Q$14,FALSE))</f>
        <v>#N/A</v>
      </c>
      <c r="R405" s="197" t="e">
        <f>IF(VLOOKUP($B405,'Data summary'!$L$2:$W$523,R$14,FALSE)=0,NA(),VLOOKUP($B405,'Data summary'!$L$2:$W$523,R$14,FALSE))</f>
        <v>#N/A</v>
      </c>
      <c r="S405" s="197" t="e">
        <f>IF(VLOOKUP($B405,'Data summary'!$L$2:$W$523,S$14,FALSE)=0,NA(),VLOOKUP($B405,'Data summary'!$L$2:$W$523,S$14,FALSE))</f>
        <v>#N/A</v>
      </c>
      <c r="T405" s="197" t="e">
        <f>IF(VLOOKUP($B405,'Data summary'!$L$2:$W$523,T$14,FALSE)=0,NA(),VLOOKUP($B405,'Data summary'!$L$2:$W$523,T$14,FALSE))</f>
        <v>#N/A</v>
      </c>
      <c r="U405" s="197" t="e">
        <f>IF(VLOOKUP($B405,'Data summary'!$L$2:$W$523,U$14,FALSE)=0,NA(),VLOOKUP($B405,'Data summary'!$L$2:$W$523,U$14,FALSE))</f>
        <v>#N/A</v>
      </c>
      <c r="V405" s="198" t="e">
        <f>IF(VLOOKUP($B405,'Data summary'!$L$2:$W$523,V$14,FALSE)=0,NA(),VLOOKUP($B405,'Data summary'!$L$2:$W$523,V$14,FALSE))</f>
        <v>#N/A</v>
      </c>
      <c r="W405" s="207" t="s">
        <v>159</v>
      </c>
    </row>
    <row r="406" spans="10:23" x14ac:dyDescent="0.25">
      <c r="J406"/>
      <c r="L406" s="196" t="e">
        <f>IF(VLOOKUP($B406,'Data summary'!$L$2:$W$523,L$14,FALSE)=0,NA(),VLOOKUP($B406,'Data summary'!$L$2:$W$523,L$14,FALSE))</f>
        <v>#N/A</v>
      </c>
      <c r="M406" s="197" t="e">
        <f>IF(VLOOKUP($B406,'Data summary'!$L$2:$W$523,M$14,FALSE)=0,NA(),VLOOKUP($B406,'Data summary'!$L$2:$W$523,M$14,FALSE))</f>
        <v>#N/A</v>
      </c>
      <c r="N406" s="197" t="e">
        <f>IF(VLOOKUP($B406,'Data summary'!$L$2:$W$523,N$14,FALSE)=0,NA(),VLOOKUP($B406,'Data summary'!$L$2:$W$523,N$14,FALSE))</f>
        <v>#N/A</v>
      </c>
      <c r="O406" s="197" t="e">
        <f>IF(VLOOKUP($B406,'Data summary'!$L$2:$W$523,O$14,FALSE)=0,NA(),VLOOKUP($B406,'Data summary'!$L$2:$W$523,O$14,FALSE))</f>
        <v>#N/A</v>
      </c>
      <c r="P406" s="197" t="e">
        <f>IF(VLOOKUP($B406,'Data summary'!$L$2:$W$523,P$14,FALSE)=0,NA(),VLOOKUP($B406,'Data summary'!$L$2:$W$523,P$14,FALSE))</f>
        <v>#N/A</v>
      </c>
      <c r="Q406" s="197" t="e">
        <f>IF(VLOOKUP($B406,'Data summary'!$L$2:$W$523,Q$14,FALSE)=0,NA(),VLOOKUP($B406,'Data summary'!$L$2:$W$523,Q$14,FALSE))</f>
        <v>#N/A</v>
      </c>
      <c r="R406" s="197" t="e">
        <f>IF(VLOOKUP($B406,'Data summary'!$L$2:$W$523,R$14,FALSE)=0,NA(),VLOOKUP($B406,'Data summary'!$L$2:$W$523,R$14,FALSE))</f>
        <v>#N/A</v>
      </c>
      <c r="S406" s="197" t="e">
        <f>IF(VLOOKUP($B406,'Data summary'!$L$2:$W$523,S$14,FALSE)=0,NA(),VLOOKUP($B406,'Data summary'!$L$2:$W$523,S$14,FALSE))</f>
        <v>#N/A</v>
      </c>
      <c r="T406" s="197" t="e">
        <f>IF(VLOOKUP($B406,'Data summary'!$L$2:$W$523,T$14,FALSE)=0,NA(),VLOOKUP($B406,'Data summary'!$L$2:$W$523,T$14,FALSE))</f>
        <v>#N/A</v>
      </c>
      <c r="U406" s="197" t="e">
        <f>IF(VLOOKUP($B406,'Data summary'!$L$2:$W$523,U$14,FALSE)=0,NA(),VLOOKUP($B406,'Data summary'!$L$2:$W$523,U$14,FALSE))</f>
        <v>#N/A</v>
      </c>
      <c r="V406" s="198" t="e">
        <f>IF(VLOOKUP($B406,'Data summary'!$L$2:$W$523,V$14,FALSE)=0,NA(),VLOOKUP($B406,'Data summary'!$L$2:$W$523,V$14,FALSE))</f>
        <v>#N/A</v>
      </c>
      <c r="W406" s="207" t="s">
        <v>159</v>
      </c>
    </row>
    <row r="407" spans="10:23" x14ac:dyDescent="0.25">
      <c r="J407"/>
      <c r="L407" s="196" t="e">
        <f>IF(VLOOKUP($B407,'Data summary'!$L$2:$W$523,L$14,FALSE)=0,NA(),VLOOKUP($B407,'Data summary'!$L$2:$W$523,L$14,FALSE))</f>
        <v>#N/A</v>
      </c>
      <c r="M407" s="197" t="e">
        <f>IF(VLOOKUP($B407,'Data summary'!$L$2:$W$523,M$14,FALSE)=0,NA(),VLOOKUP($B407,'Data summary'!$L$2:$W$523,M$14,FALSE))</f>
        <v>#N/A</v>
      </c>
      <c r="N407" s="197" t="e">
        <f>IF(VLOOKUP($B407,'Data summary'!$L$2:$W$523,N$14,FALSE)=0,NA(),VLOOKUP($B407,'Data summary'!$L$2:$W$523,N$14,FALSE))</f>
        <v>#N/A</v>
      </c>
      <c r="O407" s="197" t="e">
        <f>IF(VLOOKUP($B407,'Data summary'!$L$2:$W$523,O$14,FALSE)=0,NA(),VLOOKUP($B407,'Data summary'!$L$2:$W$523,O$14,FALSE))</f>
        <v>#N/A</v>
      </c>
      <c r="P407" s="197" t="e">
        <f>IF(VLOOKUP($B407,'Data summary'!$L$2:$W$523,P$14,FALSE)=0,NA(),VLOOKUP($B407,'Data summary'!$L$2:$W$523,P$14,FALSE))</f>
        <v>#N/A</v>
      </c>
      <c r="Q407" s="197" t="e">
        <f>IF(VLOOKUP($B407,'Data summary'!$L$2:$W$523,Q$14,FALSE)=0,NA(),VLOOKUP($B407,'Data summary'!$L$2:$W$523,Q$14,FALSE))</f>
        <v>#N/A</v>
      </c>
      <c r="R407" s="197" t="e">
        <f>IF(VLOOKUP($B407,'Data summary'!$L$2:$W$523,R$14,FALSE)=0,NA(),VLOOKUP($B407,'Data summary'!$L$2:$W$523,R$14,FALSE))</f>
        <v>#N/A</v>
      </c>
      <c r="S407" s="197" t="e">
        <f>IF(VLOOKUP($B407,'Data summary'!$L$2:$W$523,S$14,FALSE)=0,NA(),VLOOKUP($B407,'Data summary'!$L$2:$W$523,S$14,FALSE))</f>
        <v>#N/A</v>
      </c>
      <c r="T407" s="197" t="e">
        <f>IF(VLOOKUP($B407,'Data summary'!$L$2:$W$523,T$14,FALSE)=0,NA(),VLOOKUP($B407,'Data summary'!$L$2:$W$523,T$14,FALSE))</f>
        <v>#N/A</v>
      </c>
      <c r="U407" s="197" t="e">
        <f>IF(VLOOKUP($B407,'Data summary'!$L$2:$W$523,U$14,FALSE)=0,NA(),VLOOKUP($B407,'Data summary'!$L$2:$W$523,U$14,FALSE))</f>
        <v>#N/A</v>
      </c>
      <c r="V407" s="198" t="e">
        <f>IF(VLOOKUP($B407,'Data summary'!$L$2:$W$523,V$14,FALSE)=0,NA(),VLOOKUP($B407,'Data summary'!$L$2:$W$523,V$14,FALSE))</f>
        <v>#N/A</v>
      </c>
      <c r="W407" s="207" t="s">
        <v>159</v>
      </c>
    </row>
    <row r="408" spans="10:23" x14ac:dyDescent="0.25">
      <c r="J408"/>
      <c r="L408" s="196" t="e">
        <f>IF(VLOOKUP($B408,'Data summary'!$L$2:$W$523,L$14,FALSE)=0,NA(),VLOOKUP($B408,'Data summary'!$L$2:$W$523,L$14,FALSE))</f>
        <v>#N/A</v>
      </c>
      <c r="M408" s="197" t="e">
        <f>IF(VLOOKUP($B408,'Data summary'!$L$2:$W$523,M$14,FALSE)=0,NA(),VLOOKUP($B408,'Data summary'!$L$2:$W$523,M$14,FALSE))</f>
        <v>#N/A</v>
      </c>
      <c r="N408" s="197" t="e">
        <f>IF(VLOOKUP($B408,'Data summary'!$L$2:$W$523,N$14,FALSE)=0,NA(),VLOOKUP($B408,'Data summary'!$L$2:$W$523,N$14,FALSE))</f>
        <v>#N/A</v>
      </c>
      <c r="O408" s="197" t="e">
        <f>IF(VLOOKUP($B408,'Data summary'!$L$2:$W$523,O$14,FALSE)=0,NA(),VLOOKUP($B408,'Data summary'!$L$2:$W$523,O$14,FALSE))</f>
        <v>#N/A</v>
      </c>
      <c r="P408" s="197" t="e">
        <f>IF(VLOOKUP($B408,'Data summary'!$L$2:$W$523,P$14,FALSE)=0,NA(),VLOOKUP($B408,'Data summary'!$L$2:$W$523,P$14,FALSE))</f>
        <v>#N/A</v>
      </c>
      <c r="Q408" s="197" t="e">
        <f>IF(VLOOKUP($B408,'Data summary'!$L$2:$W$523,Q$14,FALSE)=0,NA(),VLOOKUP($B408,'Data summary'!$L$2:$W$523,Q$14,FALSE))</f>
        <v>#N/A</v>
      </c>
      <c r="R408" s="197" t="e">
        <f>IF(VLOOKUP($B408,'Data summary'!$L$2:$W$523,R$14,FALSE)=0,NA(),VLOOKUP($B408,'Data summary'!$L$2:$W$523,R$14,FALSE))</f>
        <v>#N/A</v>
      </c>
      <c r="S408" s="197" t="e">
        <f>IF(VLOOKUP($B408,'Data summary'!$L$2:$W$523,S$14,FALSE)=0,NA(),VLOOKUP($B408,'Data summary'!$L$2:$W$523,S$14,FALSE))</f>
        <v>#N/A</v>
      </c>
      <c r="T408" s="197" t="e">
        <f>IF(VLOOKUP($B408,'Data summary'!$L$2:$W$523,T$14,FALSE)=0,NA(),VLOOKUP($B408,'Data summary'!$L$2:$W$523,T$14,FALSE))</f>
        <v>#N/A</v>
      </c>
      <c r="U408" s="197" t="e">
        <f>IF(VLOOKUP($B408,'Data summary'!$L$2:$W$523,U$14,FALSE)=0,NA(),VLOOKUP($B408,'Data summary'!$L$2:$W$523,U$14,FALSE))</f>
        <v>#N/A</v>
      </c>
      <c r="V408" s="198" t="e">
        <f>IF(VLOOKUP($B408,'Data summary'!$L$2:$W$523,V$14,FALSE)=0,NA(),VLOOKUP($B408,'Data summary'!$L$2:$W$523,V$14,FALSE))</f>
        <v>#N/A</v>
      </c>
      <c r="W408" s="207" t="s">
        <v>159</v>
      </c>
    </row>
    <row r="409" spans="10:23" x14ac:dyDescent="0.25">
      <c r="J409"/>
      <c r="L409" s="196" t="e">
        <f>IF(VLOOKUP($B409,'Data summary'!$L$2:$W$523,L$14,FALSE)=0,NA(),VLOOKUP($B409,'Data summary'!$L$2:$W$523,L$14,FALSE))</f>
        <v>#N/A</v>
      </c>
      <c r="M409" s="197" t="e">
        <f>IF(VLOOKUP($B409,'Data summary'!$L$2:$W$523,M$14,FALSE)=0,NA(),VLOOKUP($B409,'Data summary'!$L$2:$W$523,M$14,FALSE))</f>
        <v>#N/A</v>
      </c>
      <c r="N409" s="197" t="e">
        <f>IF(VLOOKUP($B409,'Data summary'!$L$2:$W$523,N$14,FALSE)=0,NA(),VLOOKUP($B409,'Data summary'!$L$2:$W$523,N$14,FALSE))</f>
        <v>#N/A</v>
      </c>
      <c r="O409" s="197" t="e">
        <f>IF(VLOOKUP($B409,'Data summary'!$L$2:$W$523,O$14,FALSE)=0,NA(),VLOOKUP($B409,'Data summary'!$L$2:$W$523,O$14,FALSE))</f>
        <v>#N/A</v>
      </c>
      <c r="P409" s="197" t="e">
        <f>IF(VLOOKUP($B409,'Data summary'!$L$2:$W$523,P$14,FALSE)=0,NA(),VLOOKUP($B409,'Data summary'!$L$2:$W$523,P$14,FALSE))</f>
        <v>#N/A</v>
      </c>
      <c r="Q409" s="197" t="e">
        <f>IF(VLOOKUP($B409,'Data summary'!$L$2:$W$523,Q$14,FALSE)=0,NA(),VLOOKUP($B409,'Data summary'!$L$2:$W$523,Q$14,FALSE))</f>
        <v>#N/A</v>
      </c>
      <c r="R409" s="197" t="e">
        <f>IF(VLOOKUP($B409,'Data summary'!$L$2:$W$523,R$14,FALSE)=0,NA(),VLOOKUP($B409,'Data summary'!$L$2:$W$523,R$14,FALSE))</f>
        <v>#N/A</v>
      </c>
      <c r="S409" s="197" t="e">
        <f>IF(VLOOKUP($B409,'Data summary'!$L$2:$W$523,S$14,FALSE)=0,NA(),VLOOKUP($B409,'Data summary'!$L$2:$W$523,S$14,FALSE))</f>
        <v>#N/A</v>
      </c>
      <c r="T409" s="197" t="e">
        <f>IF(VLOOKUP($B409,'Data summary'!$L$2:$W$523,T$14,FALSE)=0,NA(),VLOOKUP($B409,'Data summary'!$L$2:$W$523,T$14,FALSE))</f>
        <v>#N/A</v>
      </c>
      <c r="U409" s="197" t="e">
        <f>IF(VLOOKUP($B409,'Data summary'!$L$2:$W$523,U$14,FALSE)=0,NA(),VLOOKUP($B409,'Data summary'!$L$2:$W$523,U$14,FALSE))</f>
        <v>#N/A</v>
      </c>
      <c r="V409" s="198" t="e">
        <f>IF(VLOOKUP($B409,'Data summary'!$L$2:$W$523,V$14,FALSE)=0,NA(),VLOOKUP($B409,'Data summary'!$L$2:$W$523,V$14,FALSE))</f>
        <v>#N/A</v>
      </c>
      <c r="W409" s="207" t="s">
        <v>159</v>
      </c>
    </row>
    <row r="410" spans="10:23" x14ac:dyDescent="0.25">
      <c r="J410"/>
      <c r="L410" s="196" t="e">
        <f>IF(VLOOKUP($B410,'Data summary'!$L$2:$W$523,L$14,FALSE)=0,NA(),VLOOKUP($B410,'Data summary'!$L$2:$W$523,L$14,FALSE))</f>
        <v>#N/A</v>
      </c>
      <c r="M410" s="197" t="e">
        <f>IF(VLOOKUP($B410,'Data summary'!$L$2:$W$523,M$14,FALSE)=0,NA(),VLOOKUP($B410,'Data summary'!$L$2:$W$523,M$14,FALSE))</f>
        <v>#N/A</v>
      </c>
      <c r="N410" s="197" t="e">
        <f>IF(VLOOKUP($B410,'Data summary'!$L$2:$W$523,N$14,FALSE)=0,NA(),VLOOKUP($B410,'Data summary'!$L$2:$W$523,N$14,FALSE))</f>
        <v>#N/A</v>
      </c>
      <c r="O410" s="197" t="e">
        <f>IF(VLOOKUP($B410,'Data summary'!$L$2:$W$523,O$14,FALSE)=0,NA(),VLOOKUP($B410,'Data summary'!$L$2:$W$523,O$14,FALSE))</f>
        <v>#N/A</v>
      </c>
      <c r="P410" s="197" t="e">
        <f>IF(VLOOKUP($B410,'Data summary'!$L$2:$W$523,P$14,FALSE)=0,NA(),VLOOKUP($B410,'Data summary'!$L$2:$W$523,P$14,FALSE))</f>
        <v>#N/A</v>
      </c>
      <c r="Q410" s="197" t="e">
        <f>IF(VLOOKUP($B410,'Data summary'!$L$2:$W$523,Q$14,FALSE)=0,NA(),VLOOKUP($B410,'Data summary'!$L$2:$W$523,Q$14,FALSE))</f>
        <v>#N/A</v>
      </c>
      <c r="R410" s="197" t="e">
        <f>IF(VLOOKUP($B410,'Data summary'!$L$2:$W$523,R$14,FALSE)=0,NA(),VLOOKUP($B410,'Data summary'!$L$2:$W$523,R$14,FALSE))</f>
        <v>#N/A</v>
      </c>
      <c r="S410" s="197" t="e">
        <f>IF(VLOOKUP($B410,'Data summary'!$L$2:$W$523,S$14,FALSE)=0,NA(),VLOOKUP($B410,'Data summary'!$L$2:$W$523,S$14,FALSE))</f>
        <v>#N/A</v>
      </c>
      <c r="T410" s="197" t="e">
        <f>IF(VLOOKUP($B410,'Data summary'!$L$2:$W$523,T$14,FALSE)=0,NA(),VLOOKUP($B410,'Data summary'!$L$2:$W$523,T$14,FALSE))</f>
        <v>#N/A</v>
      </c>
      <c r="U410" s="197" t="e">
        <f>IF(VLOOKUP($B410,'Data summary'!$L$2:$W$523,U$14,FALSE)=0,NA(),VLOOKUP($B410,'Data summary'!$L$2:$W$523,U$14,FALSE))</f>
        <v>#N/A</v>
      </c>
      <c r="V410" s="198" t="e">
        <f>IF(VLOOKUP($B410,'Data summary'!$L$2:$W$523,V$14,FALSE)=0,NA(),VLOOKUP($B410,'Data summary'!$L$2:$W$523,V$14,FALSE))</f>
        <v>#N/A</v>
      </c>
      <c r="W410" s="207" t="s">
        <v>159</v>
      </c>
    </row>
    <row r="411" spans="10:23" x14ac:dyDescent="0.25">
      <c r="J411"/>
      <c r="L411" s="196" t="e">
        <f>IF(VLOOKUP($B411,'Data summary'!$L$2:$W$523,L$14,FALSE)=0,NA(),VLOOKUP($B411,'Data summary'!$L$2:$W$523,L$14,FALSE))</f>
        <v>#N/A</v>
      </c>
      <c r="M411" s="197" t="e">
        <f>IF(VLOOKUP($B411,'Data summary'!$L$2:$W$523,M$14,FALSE)=0,NA(),VLOOKUP($B411,'Data summary'!$L$2:$W$523,M$14,FALSE))</f>
        <v>#N/A</v>
      </c>
      <c r="N411" s="197" t="e">
        <f>IF(VLOOKUP($B411,'Data summary'!$L$2:$W$523,N$14,FALSE)=0,NA(),VLOOKUP($B411,'Data summary'!$L$2:$W$523,N$14,FALSE))</f>
        <v>#N/A</v>
      </c>
      <c r="O411" s="197" t="e">
        <f>IF(VLOOKUP($B411,'Data summary'!$L$2:$W$523,O$14,FALSE)=0,NA(),VLOOKUP($B411,'Data summary'!$L$2:$W$523,O$14,FALSE))</f>
        <v>#N/A</v>
      </c>
      <c r="P411" s="197" t="e">
        <f>IF(VLOOKUP($B411,'Data summary'!$L$2:$W$523,P$14,FALSE)=0,NA(),VLOOKUP($B411,'Data summary'!$L$2:$W$523,P$14,FALSE))</f>
        <v>#N/A</v>
      </c>
      <c r="Q411" s="197" t="e">
        <f>IF(VLOOKUP($B411,'Data summary'!$L$2:$W$523,Q$14,FALSE)=0,NA(),VLOOKUP($B411,'Data summary'!$L$2:$W$523,Q$14,FALSE))</f>
        <v>#N/A</v>
      </c>
      <c r="R411" s="197" t="e">
        <f>IF(VLOOKUP($B411,'Data summary'!$L$2:$W$523,R$14,FALSE)=0,NA(),VLOOKUP($B411,'Data summary'!$L$2:$W$523,R$14,FALSE))</f>
        <v>#N/A</v>
      </c>
      <c r="S411" s="197" t="e">
        <f>IF(VLOOKUP($B411,'Data summary'!$L$2:$W$523,S$14,FALSE)=0,NA(),VLOOKUP($B411,'Data summary'!$L$2:$W$523,S$14,FALSE))</f>
        <v>#N/A</v>
      </c>
      <c r="T411" s="197" t="e">
        <f>IF(VLOOKUP($B411,'Data summary'!$L$2:$W$523,T$14,FALSE)=0,NA(),VLOOKUP($B411,'Data summary'!$L$2:$W$523,T$14,FALSE))</f>
        <v>#N/A</v>
      </c>
      <c r="U411" s="197" t="e">
        <f>IF(VLOOKUP($B411,'Data summary'!$L$2:$W$523,U$14,FALSE)=0,NA(),VLOOKUP($B411,'Data summary'!$L$2:$W$523,U$14,FALSE))</f>
        <v>#N/A</v>
      </c>
      <c r="V411" s="198" t="e">
        <f>IF(VLOOKUP($B411,'Data summary'!$L$2:$W$523,V$14,FALSE)=0,NA(),VLOOKUP($B411,'Data summary'!$L$2:$W$523,V$14,FALSE))</f>
        <v>#N/A</v>
      </c>
      <c r="W411" s="207" t="s">
        <v>159</v>
      </c>
    </row>
    <row r="412" spans="10:23" x14ac:dyDescent="0.25">
      <c r="J412"/>
      <c r="L412" s="196" t="e">
        <f>IF(VLOOKUP($B412,'Data summary'!$L$2:$W$523,L$14,FALSE)=0,NA(),VLOOKUP($B412,'Data summary'!$L$2:$W$523,L$14,FALSE))</f>
        <v>#N/A</v>
      </c>
      <c r="M412" s="197" t="e">
        <f>IF(VLOOKUP($B412,'Data summary'!$L$2:$W$523,M$14,FALSE)=0,NA(),VLOOKUP($B412,'Data summary'!$L$2:$W$523,M$14,FALSE))</f>
        <v>#N/A</v>
      </c>
      <c r="N412" s="197" t="e">
        <f>IF(VLOOKUP($B412,'Data summary'!$L$2:$W$523,N$14,FALSE)=0,NA(),VLOOKUP($B412,'Data summary'!$L$2:$W$523,N$14,FALSE))</f>
        <v>#N/A</v>
      </c>
      <c r="O412" s="197" t="e">
        <f>IF(VLOOKUP($B412,'Data summary'!$L$2:$W$523,O$14,FALSE)=0,NA(),VLOOKUP($B412,'Data summary'!$L$2:$W$523,O$14,FALSE))</f>
        <v>#N/A</v>
      </c>
      <c r="P412" s="197" t="e">
        <f>IF(VLOOKUP($B412,'Data summary'!$L$2:$W$523,P$14,FALSE)=0,NA(),VLOOKUP($B412,'Data summary'!$L$2:$W$523,P$14,FALSE))</f>
        <v>#N/A</v>
      </c>
      <c r="Q412" s="197" t="e">
        <f>IF(VLOOKUP($B412,'Data summary'!$L$2:$W$523,Q$14,FALSE)=0,NA(),VLOOKUP($B412,'Data summary'!$L$2:$W$523,Q$14,FALSE))</f>
        <v>#N/A</v>
      </c>
      <c r="R412" s="197" t="e">
        <f>IF(VLOOKUP($B412,'Data summary'!$L$2:$W$523,R$14,FALSE)=0,NA(),VLOOKUP($B412,'Data summary'!$L$2:$W$523,R$14,FALSE))</f>
        <v>#N/A</v>
      </c>
      <c r="S412" s="197" t="e">
        <f>IF(VLOOKUP($B412,'Data summary'!$L$2:$W$523,S$14,FALSE)=0,NA(),VLOOKUP($B412,'Data summary'!$L$2:$W$523,S$14,FALSE))</f>
        <v>#N/A</v>
      </c>
      <c r="T412" s="197" t="e">
        <f>IF(VLOOKUP($B412,'Data summary'!$L$2:$W$523,T$14,FALSE)=0,NA(),VLOOKUP($B412,'Data summary'!$L$2:$W$523,T$14,FALSE))</f>
        <v>#N/A</v>
      </c>
      <c r="U412" s="197" t="e">
        <f>IF(VLOOKUP($B412,'Data summary'!$L$2:$W$523,U$14,FALSE)=0,NA(),VLOOKUP($B412,'Data summary'!$L$2:$W$523,U$14,FALSE))</f>
        <v>#N/A</v>
      </c>
      <c r="V412" s="198" t="e">
        <f>IF(VLOOKUP($B412,'Data summary'!$L$2:$W$523,V$14,FALSE)=0,NA(),VLOOKUP($B412,'Data summary'!$L$2:$W$523,V$14,FALSE))</f>
        <v>#N/A</v>
      </c>
      <c r="W412" s="207" t="s">
        <v>159</v>
      </c>
    </row>
    <row r="413" spans="10:23" x14ac:dyDescent="0.25">
      <c r="J413"/>
      <c r="L413" s="196" t="e">
        <f>IF(VLOOKUP($B413,'Data summary'!$L$2:$W$523,L$14,FALSE)=0,NA(),VLOOKUP($B413,'Data summary'!$L$2:$W$523,L$14,FALSE))</f>
        <v>#N/A</v>
      </c>
      <c r="M413" s="197" t="e">
        <f>IF(VLOOKUP($B413,'Data summary'!$L$2:$W$523,M$14,FALSE)=0,NA(),VLOOKUP($B413,'Data summary'!$L$2:$W$523,M$14,FALSE))</f>
        <v>#N/A</v>
      </c>
      <c r="N413" s="197" t="e">
        <f>IF(VLOOKUP($B413,'Data summary'!$L$2:$W$523,N$14,FALSE)=0,NA(),VLOOKUP($B413,'Data summary'!$L$2:$W$523,N$14,FALSE))</f>
        <v>#N/A</v>
      </c>
      <c r="O413" s="197" t="e">
        <f>IF(VLOOKUP($B413,'Data summary'!$L$2:$W$523,O$14,FALSE)=0,NA(),VLOOKUP($B413,'Data summary'!$L$2:$W$523,O$14,FALSE))</f>
        <v>#N/A</v>
      </c>
      <c r="P413" s="197" t="e">
        <f>IF(VLOOKUP($B413,'Data summary'!$L$2:$W$523,P$14,FALSE)=0,NA(),VLOOKUP($B413,'Data summary'!$L$2:$W$523,P$14,FALSE))</f>
        <v>#N/A</v>
      </c>
      <c r="Q413" s="197" t="e">
        <f>IF(VLOOKUP($B413,'Data summary'!$L$2:$W$523,Q$14,FALSE)=0,NA(),VLOOKUP($B413,'Data summary'!$L$2:$W$523,Q$14,FALSE))</f>
        <v>#N/A</v>
      </c>
      <c r="R413" s="197" t="e">
        <f>IF(VLOOKUP($B413,'Data summary'!$L$2:$W$523,R$14,FALSE)=0,NA(),VLOOKUP($B413,'Data summary'!$L$2:$W$523,R$14,FALSE))</f>
        <v>#N/A</v>
      </c>
      <c r="S413" s="197" t="e">
        <f>IF(VLOOKUP($B413,'Data summary'!$L$2:$W$523,S$14,FALSE)=0,NA(),VLOOKUP($B413,'Data summary'!$L$2:$W$523,S$14,FALSE))</f>
        <v>#N/A</v>
      </c>
      <c r="T413" s="197" t="e">
        <f>IF(VLOOKUP($B413,'Data summary'!$L$2:$W$523,T$14,FALSE)=0,NA(),VLOOKUP($B413,'Data summary'!$L$2:$W$523,T$14,FALSE))</f>
        <v>#N/A</v>
      </c>
      <c r="U413" s="197" t="e">
        <f>IF(VLOOKUP($B413,'Data summary'!$L$2:$W$523,U$14,FALSE)=0,NA(),VLOOKUP($B413,'Data summary'!$L$2:$W$523,U$14,FALSE))</f>
        <v>#N/A</v>
      </c>
      <c r="V413" s="198" t="e">
        <f>IF(VLOOKUP($B413,'Data summary'!$L$2:$W$523,V$14,FALSE)=0,NA(),VLOOKUP($B413,'Data summary'!$L$2:$W$523,V$14,FALSE))</f>
        <v>#N/A</v>
      </c>
      <c r="W413" s="207" t="s">
        <v>159</v>
      </c>
    </row>
    <row r="414" spans="10:23" x14ac:dyDescent="0.25">
      <c r="J414"/>
      <c r="L414" s="196" t="e">
        <f>IF(VLOOKUP($B414,'Data summary'!$L$2:$W$523,L$14,FALSE)=0,NA(),VLOOKUP($B414,'Data summary'!$L$2:$W$523,L$14,FALSE))</f>
        <v>#N/A</v>
      </c>
      <c r="M414" s="197" t="e">
        <f>IF(VLOOKUP($B414,'Data summary'!$L$2:$W$523,M$14,FALSE)=0,NA(),VLOOKUP($B414,'Data summary'!$L$2:$W$523,M$14,FALSE))</f>
        <v>#N/A</v>
      </c>
      <c r="N414" s="197" t="e">
        <f>IF(VLOOKUP($B414,'Data summary'!$L$2:$W$523,N$14,FALSE)=0,NA(),VLOOKUP($B414,'Data summary'!$L$2:$W$523,N$14,FALSE))</f>
        <v>#N/A</v>
      </c>
      <c r="O414" s="197" t="e">
        <f>IF(VLOOKUP($B414,'Data summary'!$L$2:$W$523,O$14,FALSE)=0,NA(),VLOOKUP($B414,'Data summary'!$L$2:$W$523,O$14,FALSE))</f>
        <v>#N/A</v>
      </c>
      <c r="P414" s="197" t="e">
        <f>IF(VLOOKUP($B414,'Data summary'!$L$2:$W$523,P$14,FALSE)=0,NA(),VLOOKUP($B414,'Data summary'!$L$2:$W$523,P$14,FALSE))</f>
        <v>#N/A</v>
      </c>
      <c r="Q414" s="197" t="e">
        <f>IF(VLOOKUP($B414,'Data summary'!$L$2:$W$523,Q$14,FALSE)=0,NA(),VLOOKUP($B414,'Data summary'!$L$2:$W$523,Q$14,FALSE))</f>
        <v>#N/A</v>
      </c>
      <c r="R414" s="197" t="e">
        <f>IF(VLOOKUP($B414,'Data summary'!$L$2:$W$523,R$14,FALSE)=0,NA(),VLOOKUP($B414,'Data summary'!$L$2:$W$523,R$14,FALSE))</f>
        <v>#N/A</v>
      </c>
      <c r="S414" s="197" t="e">
        <f>IF(VLOOKUP($B414,'Data summary'!$L$2:$W$523,S$14,FALSE)=0,NA(),VLOOKUP($B414,'Data summary'!$L$2:$W$523,S$14,FALSE))</f>
        <v>#N/A</v>
      </c>
      <c r="T414" s="197" t="e">
        <f>IF(VLOOKUP($B414,'Data summary'!$L$2:$W$523,T$14,FALSE)=0,NA(),VLOOKUP($B414,'Data summary'!$L$2:$W$523,T$14,FALSE))</f>
        <v>#N/A</v>
      </c>
      <c r="U414" s="197" t="e">
        <f>IF(VLOOKUP($B414,'Data summary'!$L$2:$W$523,U$14,FALSE)=0,NA(),VLOOKUP($B414,'Data summary'!$L$2:$W$523,U$14,FALSE))</f>
        <v>#N/A</v>
      </c>
      <c r="V414" s="198" t="e">
        <f>IF(VLOOKUP($B414,'Data summary'!$L$2:$W$523,V$14,FALSE)=0,NA(),VLOOKUP($B414,'Data summary'!$L$2:$W$523,V$14,FALSE))</f>
        <v>#N/A</v>
      </c>
      <c r="W414" s="207" t="s">
        <v>159</v>
      </c>
    </row>
    <row r="415" spans="10:23" x14ac:dyDescent="0.25">
      <c r="J415"/>
      <c r="L415" s="196" t="e">
        <f>IF(VLOOKUP($B415,'Data summary'!$L$2:$W$523,L$14,FALSE)=0,NA(),VLOOKUP($B415,'Data summary'!$L$2:$W$523,L$14,FALSE))</f>
        <v>#N/A</v>
      </c>
      <c r="M415" s="197" t="e">
        <f>IF(VLOOKUP($B415,'Data summary'!$L$2:$W$523,M$14,FALSE)=0,NA(),VLOOKUP($B415,'Data summary'!$L$2:$W$523,M$14,FALSE))</f>
        <v>#N/A</v>
      </c>
      <c r="N415" s="197" t="e">
        <f>IF(VLOOKUP($B415,'Data summary'!$L$2:$W$523,N$14,FALSE)=0,NA(),VLOOKUP($B415,'Data summary'!$L$2:$W$523,N$14,FALSE))</f>
        <v>#N/A</v>
      </c>
      <c r="O415" s="197" t="e">
        <f>IF(VLOOKUP($B415,'Data summary'!$L$2:$W$523,O$14,FALSE)=0,NA(),VLOOKUP($B415,'Data summary'!$L$2:$W$523,O$14,FALSE))</f>
        <v>#N/A</v>
      </c>
      <c r="P415" s="197" t="e">
        <f>IF(VLOOKUP($B415,'Data summary'!$L$2:$W$523,P$14,FALSE)=0,NA(),VLOOKUP($B415,'Data summary'!$L$2:$W$523,P$14,FALSE))</f>
        <v>#N/A</v>
      </c>
      <c r="Q415" s="197" t="e">
        <f>IF(VLOOKUP($B415,'Data summary'!$L$2:$W$523,Q$14,FALSE)=0,NA(),VLOOKUP($B415,'Data summary'!$L$2:$W$523,Q$14,FALSE))</f>
        <v>#N/A</v>
      </c>
      <c r="R415" s="197" t="e">
        <f>IF(VLOOKUP($B415,'Data summary'!$L$2:$W$523,R$14,FALSE)=0,NA(),VLOOKUP($B415,'Data summary'!$L$2:$W$523,R$14,FALSE))</f>
        <v>#N/A</v>
      </c>
      <c r="S415" s="197" t="e">
        <f>IF(VLOOKUP($B415,'Data summary'!$L$2:$W$523,S$14,FALSE)=0,NA(),VLOOKUP($B415,'Data summary'!$L$2:$W$523,S$14,FALSE))</f>
        <v>#N/A</v>
      </c>
      <c r="T415" s="197" t="e">
        <f>IF(VLOOKUP($B415,'Data summary'!$L$2:$W$523,T$14,FALSE)=0,NA(),VLOOKUP($B415,'Data summary'!$L$2:$W$523,T$14,FALSE))</f>
        <v>#N/A</v>
      </c>
      <c r="U415" s="197" t="e">
        <f>IF(VLOOKUP($B415,'Data summary'!$L$2:$W$523,U$14,FALSE)=0,NA(),VLOOKUP($B415,'Data summary'!$L$2:$W$523,U$14,FALSE))</f>
        <v>#N/A</v>
      </c>
      <c r="V415" s="198" t="e">
        <f>IF(VLOOKUP($B415,'Data summary'!$L$2:$W$523,V$14,FALSE)=0,NA(),VLOOKUP($B415,'Data summary'!$L$2:$W$523,V$14,FALSE))</f>
        <v>#N/A</v>
      </c>
      <c r="W415" s="207" t="s">
        <v>159</v>
      </c>
    </row>
    <row r="416" spans="10:23" x14ac:dyDescent="0.25">
      <c r="J416"/>
      <c r="L416" s="196" t="e">
        <f>IF(VLOOKUP($B416,'Data summary'!$L$2:$W$523,L$14,FALSE)=0,NA(),VLOOKUP($B416,'Data summary'!$L$2:$W$523,L$14,FALSE))</f>
        <v>#N/A</v>
      </c>
      <c r="M416" s="197" t="e">
        <f>IF(VLOOKUP($B416,'Data summary'!$L$2:$W$523,M$14,FALSE)=0,NA(),VLOOKUP($B416,'Data summary'!$L$2:$W$523,M$14,FALSE))</f>
        <v>#N/A</v>
      </c>
      <c r="N416" s="197" t="e">
        <f>IF(VLOOKUP($B416,'Data summary'!$L$2:$W$523,N$14,FALSE)=0,NA(),VLOOKUP($B416,'Data summary'!$L$2:$W$523,N$14,FALSE))</f>
        <v>#N/A</v>
      </c>
      <c r="O416" s="197" t="e">
        <f>IF(VLOOKUP($B416,'Data summary'!$L$2:$W$523,O$14,FALSE)=0,NA(),VLOOKUP($B416,'Data summary'!$L$2:$W$523,O$14,FALSE))</f>
        <v>#N/A</v>
      </c>
      <c r="P416" s="197" t="e">
        <f>IF(VLOOKUP($B416,'Data summary'!$L$2:$W$523,P$14,FALSE)=0,NA(),VLOOKUP($B416,'Data summary'!$L$2:$W$523,P$14,FALSE))</f>
        <v>#N/A</v>
      </c>
      <c r="Q416" s="197" t="e">
        <f>IF(VLOOKUP($B416,'Data summary'!$L$2:$W$523,Q$14,FALSE)=0,NA(),VLOOKUP($B416,'Data summary'!$L$2:$W$523,Q$14,FALSE))</f>
        <v>#N/A</v>
      </c>
      <c r="R416" s="197" t="e">
        <f>IF(VLOOKUP($B416,'Data summary'!$L$2:$W$523,R$14,FALSE)=0,NA(),VLOOKUP($B416,'Data summary'!$L$2:$W$523,R$14,FALSE))</f>
        <v>#N/A</v>
      </c>
      <c r="S416" s="197" t="e">
        <f>IF(VLOOKUP($B416,'Data summary'!$L$2:$W$523,S$14,FALSE)=0,NA(),VLOOKUP($B416,'Data summary'!$L$2:$W$523,S$14,FALSE))</f>
        <v>#N/A</v>
      </c>
      <c r="T416" s="197" t="e">
        <f>IF(VLOOKUP($B416,'Data summary'!$L$2:$W$523,T$14,FALSE)=0,NA(),VLOOKUP($B416,'Data summary'!$L$2:$W$523,T$14,FALSE))</f>
        <v>#N/A</v>
      </c>
      <c r="U416" s="197" t="e">
        <f>IF(VLOOKUP($B416,'Data summary'!$L$2:$W$523,U$14,FALSE)=0,NA(),VLOOKUP($B416,'Data summary'!$L$2:$W$523,U$14,FALSE))</f>
        <v>#N/A</v>
      </c>
      <c r="V416" s="198" t="e">
        <f>IF(VLOOKUP($B416,'Data summary'!$L$2:$W$523,V$14,FALSE)=0,NA(),VLOOKUP($B416,'Data summary'!$L$2:$W$523,V$14,FALSE))</f>
        <v>#N/A</v>
      </c>
      <c r="W416" s="207" t="s">
        <v>159</v>
      </c>
    </row>
    <row r="417" spans="10:23" x14ac:dyDescent="0.25">
      <c r="J417"/>
      <c r="L417" s="196" t="e">
        <f>IF(VLOOKUP($B417,'Data summary'!$L$2:$W$523,L$14,FALSE)=0,NA(),VLOOKUP($B417,'Data summary'!$L$2:$W$523,L$14,FALSE))</f>
        <v>#N/A</v>
      </c>
      <c r="M417" s="197" t="e">
        <f>IF(VLOOKUP($B417,'Data summary'!$L$2:$W$523,M$14,FALSE)=0,NA(),VLOOKUP($B417,'Data summary'!$L$2:$W$523,M$14,FALSE))</f>
        <v>#N/A</v>
      </c>
      <c r="N417" s="197" t="e">
        <f>IF(VLOOKUP($B417,'Data summary'!$L$2:$W$523,N$14,FALSE)=0,NA(),VLOOKUP($B417,'Data summary'!$L$2:$W$523,N$14,FALSE))</f>
        <v>#N/A</v>
      </c>
      <c r="O417" s="197" t="e">
        <f>IF(VLOOKUP($B417,'Data summary'!$L$2:$W$523,O$14,FALSE)=0,NA(),VLOOKUP($B417,'Data summary'!$L$2:$W$523,O$14,FALSE))</f>
        <v>#N/A</v>
      </c>
      <c r="P417" s="197" t="e">
        <f>IF(VLOOKUP($B417,'Data summary'!$L$2:$W$523,P$14,FALSE)=0,NA(),VLOOKUP($B417,'Data summary'!$L$2:$W$523,P$14,FALSE))</f>
        <v>#N/A</v>
      </c>
      <c r="Q417" s="197" t="e">
        <f>IF(VLOOKUP($B417,'Data summary'!$L$2:$W$523,Q$14,FALSE)=0,NA(),VLOOKUP($B417,'Data summary'!$L$2:$W$523,Q$14,FALSE))</f>
        <v>#N/A</v>
      </c>
      <c r="R417" s="197" t="e">
        <f>IF(VLOOKUP($B417,'Data summary'!$L$2:$W$523,R$14,FALSE)=0,NA(),VLOOKUP($B417,'Data summary'!$L$2:$W$523,R$14,FALSE))</f>
        <v>#N/A</v>
      </c>
      <c r="S417" s="197" t="e">
        <f>IF(VLOOKUP($B417,'Data summary'!$L$2:$W$523,S$14,FALSE)=0,NA(),VLOOKUP($B417,'Data summary'!$L$2:$W$523,S$14,FALSE))</f>
        <v>#N/A</v>
      </c>
      <c r="T417" s="197" t="e">
        <f>IF(VLOOKUP($B417,'Data summary'!$L$2:$W$523,T$14,FALSE)=0,NA(),VLOOKUP($B417,'Data summary'!$L$2:$W$523,T$14,FALSE))</f>
        <v>#N/A</v>
      </c>
      <c r="U417" s="197" t="e">
        <f>IF(VLOOKUP($B417,'Data summary'!$L$2:$W$523,U$14,FALSE)=0,NA(),VLOOKUP($B417,'Data summary'!$L$2:$W$523,U$14,FALSE))</f>
        <v>#N/A</v>
      </c>
      <c r="V417" s="198" t="e">
        <f>IF(VLOOKUP($B417,'Data summary'!$L$2:$W$523,V$14,FALSE)=0,NA(),VLOOKUP($B417,'Data summary'!$L$2:$W$523,V$14,FALSE))</f>
        <v>#N/A</v>
      </c>
      <c r="W417" s="207" t="s">
        <v>159</v>
      </c>
    </row>
    <row r="418" spans="10:23" x14ac:dyDescent="0.25">
      <c r="J418"/>
      <c r="L418" s="196" t="e">
        <f>IF(VLOOKUP($B418,'Data summary'!$L$2:$W$523,L$14,FALSE)=0,NA(),VLOOKUP($B418,'Data summary'!$L$2:$W$523,L$14,FALSE))</f>
        <v>#N/A</v>
      </c>
      <c r="M418" s="197" t="e">
        <f>IF(VLOOKUP($B418,'Data summary'!$L$2:$W$523,M$14,FALSE)=0,NA(),VLOOKUP($B418,'Data summary'!$L$2:$W$523,M$14,FALSE))</f>
        <v>#N/A</v>
      </c>
      <c r="N418" s="197" t="e">
        <f>IF(VLOOKUP($B418,'Data summary'!$L$2:$W$523,N$14,FALSE)=0,NA(),VLOOKUP($B418,'Data summary'!$L$2:$W$523,N$14,FALSE))</f>
        <v>#N/A</v>
      </c>
      <c r="O418" s="197" t="e">
        <f>IF(VLOOKUP($B418,'Data summary'!$L$2:$W$523,O$14,FALSE)=0,NA(),VLOOKUP($B418,'Data summary'!$L$2:$W$523,O$14,FALSE))</f>
        <v>#N/A</v>
      </c>
      <c r="P418" s="197" t="e">
        <f>IF(VLOOKUP($B418,'Data summary'!$L$2:$W$523,P$14,FALSE)=0,NA(),VLOOKUP($B418,'Data summary'!$L$2:$W$523,P$14,FALSE))</f>
        <v>#N/A</v>
      </c>
      <c r="Q418" s="197" t="e">
        <f>IF(VLOOKUP($B418,'Data summary'!$L$2:$W$523,Q$14,FALSE)=0,NA(),VLOOKUP($B418,'Data summary'!$L$2:$W$523,Q$14,FALSE))</f>
        <v>#N/A</v>
      </c>
      <c r="R418" s="197" t="e">
        <f>IF(VLOOKUP($B418,'Data summary'!$L$2:$W$523,R$14,FALSE)=0,NA(),VLOOKUP($B418,'Data summary'!$L$2:$W$523,R$14,FALSE))</f>
        <v>#N/A</v>
      </c>
      <c r="S418" s="197" t="e">
        <f>IF(VLOOKUP($B418,'Data summary'!$L$2:$W$523,S$14,FALSE)=0,NA(),VLOOKUP($B418,'Data summary'!$L$2:$W$523,S$14,FALSE))</f>
        <v>#N/A</v>
      </c>
      <c r="T418" s="197" t="e">
        <f>IF(VLOOKUP($B418,'Data summary'!$L$2:$W$523,T$14,FALSE)=0,NA(),VLOOKUP($B418,'Data summary'!$L$2:$W$523,T$14,FALSE))</f>
        <v>#N/A</v>
      </c>
      <c r="U418" s="197" t="e">
        <f>IF(VLOOKUP($B418,'Data summary'!$L$2:$W$523,U$14,FALSE)=0,NA(),VLOOKUP($B418,'Data summary'!$L$2:$W$523,U$14,FALSE))</f>
        <v>#N/A</v>
      </c>
      <c r="V418" s="198" t="e">
        <f>IF(VLOOKUP($B418,'Data summary'!$L$2:$W$523,V$14,FALSE)=0,NA(),VLOOKUP($B418,'Data summary'!$L$2:$W$523,V$14,FALSE))</f>
        <v>#N/A</v>
      </c>
      <c r="W418" s="207" t="s">
        <v>159</v>
      </c>
    </row>
    <row r="419" spans="10:23" x14ac:dyDescent="0.25">
      <c r="J419"/>
      <c r="L419" s="196" t="e">
        <f>IF(VLOOKUP($B419,'Data summary'!$L$2:$W$523,L$14,FALSE)=0,NA(),VLOOKUP($B419,'Data summary'!$L$2:$W$523,L$14,FALSE))</f>
        <v>#N/A</v>
      </c>
      <c r="M419" s="197" t="e">
        <f>IF(VLOOKUP($B419,'Data summary'!$L$2:$W$523,M$14,FALSE)=0,NA(),VLOOKUP($B419,'Data summary'!$L$2:$W$523,M$14,FALSE))</f>
        <v>#N/A</v>
      </c>
      <c r="N419" s="197" t="e">
        <f>IF(VLOOKUP($B419,'Data summary'!$L$2:$W$523,N$14,FALSE)=0,NA(),VLOOKUP($B419,'Data summary'!$L$2:$W$523,N$14,FALSE))</f>
        <v>#N/A</v>
      </c>
      <c r="O419" s="197" t="e">
        <f>IF(VLOOKUP($B419,'Data summary'!$L$2:$W$523,O$14,FALSE)=0,NA(),VLOOKUP($B419,'Data summary'!$L$2:$W$523,O$14,FALSE))</f>
        <v>#N/A</v>
      </c>
      <c r="P419" s="197" t="e">
        <f>IF(VLOOKUP($B419,'Data summary'!$L$2:$W$523,P$14,FALSE)=0,NA(),VLOOKUP($B419,'Data summary'!$L$2:$W$523,P$14,FALSE))</f>
        <v>#N/A</v>
      </c>
      <c r="Q419" s="197" t="e">
        <f>IF(VLOOKUP($B419,'Data summary'!$L$2:$W$523,Q$14,FALSE)=0,NA(),VLOOKUP($B419,'Data summary'!$L$2:$W$523,Q$14,FALSE))</f>
        <v>#N/A</v>
      </c>
      <c r="R419" s="197" t="e">
        <f>IF(VLOOKUP($B419,'Data summary'!$L$2:$W$523,R$14,FALSE)=0,NA(),VLOOKUP($B419,'Data summary'!$L$2:$W$523,R$14,FALSE))</f>
        <v>#N/A</v>
      </c>
      <c r="S419" s="197" t="e">
        <f>IF(VLOOKUP($B419,'Data summary'!$L$2:$W$523,S$14,FALSE)=0,NA(),VLOOKUP($B419,'Data summary'!$L$2:$W$523,S$14,FALSE))</f>
        <v>#N/A</v>
      </c>
      <c r="T419" s="197" t="e">
        <f>IF(VLOOKUP($B419,'Data summary'!$L$2:$W$523,T$14,FALSE)=0,NA(),VLOOKUP($B419,'Data summary'!$L$2:$W$523,T$14,FALSE))</f>
        <v>#N/A</v>
      </c>
      <c r="U419" s="197" t="e">
        <f>IF(VLOOKUP($B419,'Data summary'!$L$2:$W$523,U$14,FALSE)=0,NA(),VLOOKUP($B419,'Data summary'!$L$2:$W$523,U$14,FALSE))</f>
        <v>#N/A</v>
      </c>
      <c r="V419" s="198" t="e">
        <f>IF(VLOOKUP($B419,'Data summary'!$L$2:$W$523,V$14,FALSE)=0,NA(),VLOOKUP($B419,'Data summary'!$L$2:$W$523,V$14,FALSE))</f>
        <v>#N/A</v>
      </c>
      <c r="W419" s="207" t="s">
        <v>159</v>
      </c>
    </row>
    <row r="420" spans="10:23" x14ac:dyDescent="0.25">
      <c r="J420"/>
      <c r="L420" s="196" t="e">
        <f>IF(VLOOKUP($B420,'Data summary'!$L$2:$W$523,L$14,FALSE)=0,NA(),VLOOKUP($B420,'Data summary'!$L$2:$W$523,L$14,FALSE))</f>
        <v>#N/A</v>
      </c>
      <c r="M420" s="197" t="e">
        <f>IF(VLOOKUP($B420,'Data summary'!$L$2:$W$523,M$14,FALSE)=0,NA(),VLOOKUP($B420,'Data summary'!$L$2:$W$523,M$14,FALSE))</f>
        <v>#N/A</v>
      </c>
      <c r="N420" s="197" t="e">
        <f>IF(VLOOKUP($B420,'Data summary'!$L$2:$W$523,N$14,FALSE)=0,NA(),VLOOKUP($B420,'Data summary'!$L$2:$W$523,N$14,FALSE))</f>
        <v>#N/A</v>
      </c>
      <c r="O420" s="197" t="e">
        <f>IF(VLOOKUP($B420,'Data summary'!$L$2:$W$523,O$14,FALSE)=0,NA(),VLOOKUP($B420,'Data summary'!$L$2:$W$523,O$14,FALSE))</f>
        <v>#N/A</v>
      </c>
      <c r="P420" s="197" t="e">
        <f>IF(VLOOKUP($B420,'Data summary'!$L$2:$W$523,P$14,FALSE)=0,NA(),VLOOKUP($B420,'Data summary'!$L$2:$W$523,P$14,FALSE))</f>
        <v>#N/A</v>
      </c>
      <c r="Q420" s="197" t="e">
        <f>IF(VLOOKUP($B420,'Data summary'!$L$2:$W$523,Q$14,FALSE)=0,NA(),VLOOKUP($B420,'Data summary'!$L$2:$W$523,Q$14,FALSE))</f>
        <v>#N/A</v>
      </c>
      <c r="R420" s="197" t="e">
        <f>IF(VLOOKUP($B420,'Data summary'!$L$2:$W$523,R$14,FALSE)=0,NA(),VLOOKUP($B420,'Data summary'!$L$2:$W$523,R$14,FALSE))</f>
        <v>#N/A</v>
      </c>
      <c r="S420" s="197" t="e">
        <f>IF(VLOOKUP($B420,'Data summary'!$L$2:$W$523,S$14,FALSE)=0,NA(),VLOOKUP($B420,'Data summary'!$L$2:$W$523,S$14,FALSE))</f>
        <v>#N/A</v>
      </c>
      <c r="T420" s="197" t="e">
        <f>IF(VLOOKUP($B420,'Data summary'!$L$2:$W$523,T$14,FALSE)=0,NA(),VLOOKUP($B420,'Data summary'!$L$2:$W$523,T$14,FALSE))</f>
        <v>#N/A</v>
      </c>
      <c r="U420" s="197" t="e">
        <f>IF(VLOOKUP($B420,'Data summary'!$L$2:$W$523,U$14,FALSE)=0,NA(),VLOOKUP($B420,'Data summary'!$L$2:$W$523,U$14,FALSE))</f>
        <v>#N/A</v>
      </c>
      <c r="V420" s="198" t="e">
        <f>IF(VLOOKUP($B420,'Data summary'!$L$2:$W$523,V$14,FALSE)=0,NA(),VLOOKUP($B420,'Data summary'!$L$2:$W$523,V$14,FALSE))</f>
        <v>#N/A</v>
      </c>
      <c r="W420" s="207" t="s">
        <v>159</v>
      </c>
    </row>
    <row r="421" spans="10:23" x14ac:dyDescent="0.25">
      <c r="J421"/>
      <c r="L421" s="196" t="e">
        <f>IF(VLOOKUP($B421,'Data summary'!$L$2:$W$523,L$14,FALSE)=0,NA(),VLOOKUP($B421,'Data summary'!$L$2:$W$523,L$14,FALSE))</f>
        <v>#N/A</v>
      </c>
      <c r="M421" s="197" t="e">
        <f>IF(VLOOKUP($B421,'Data summary'!$L$2:$W$523,M$14,FALSE)=0,NA(),VLOOKUP($B421,'Data summary'!$L$2:$W$523,M$14,FALSE))</f>
        <v>#N/A</v>
      </c>
      <c r="N421" s="197" t="e">
        <f>IF(VLOOKUP($B421,'Data summary'!$L$2:$W$523,N$14,FALSE)=0,NA(),VLOOKUP($B421,'Data summary'!$L$2:$W$523,N$14,FALSE))</f>
        <v>#N/A</v>
      </c>
      <c r="O421" s="197" t="e">
        <f>IF(VLOOKUP($B421,'Data summary'!$L$2:$W$523,O$14,FALSE)=0,NA(),VLOOKUP($B421,'Data summary'!$L$2:$W$523,O$14,FALSE))</f>
        <v>#N/A</v>
      </c>
      <c r="P421" s="197" t="e">
        <f>IF(VLOOKUP($B421,'Data summary'!$L$2:$W$523,P$14,FALSE)=0,NA(),VLOOKUP($B421,'Data summary'!$L$2:$W$523,P$14,FALSE))</f>
        <v>#N/A</v>
      </c>
      <c r="Q421" s="197" t="e">
        <f>IF(VLOOKUP($B421,'Data summary'!$L$2:$W$523,Q$14,FALSE)=0,NA(),VLOOKUP($B421,'Data summary'!$L$2:$W$523,Q$14,FALSE))</f>
        <v>#N/A</v>
      </c>
      <c r="R421" s="197" t="e">
        <f>IF(VLOOKUP($B421,'Data summary'!$L$2:$W$523,R$14,FALSE)=0,NA(),VLOOKUP($B421,'Data summary'!$L$2:$W$523,R$14,FALSE))</f>
        <v>#N/A</v>
      </c>
      <c r="S421" s="197" t="e">
        <f>IF(VLOOKUP($B421,'Data summary'!$L$2:$W$523,S$14,FALSE)=0,NA(),VLOOKUP($B421,'Data summary'!$L$2:$W$523,S$14,FALSE))</f>
        <v>#N/A</v>
      </c>
      <c r="T421" s="197" t="e">
        <f>IF(VLOOKUP($B421,'Data summary'!$L$2:$W$523,T$14,FALSE)=0,NA(),VLOOKUP($B421,'Data summary'!$L$2:$W$523,T$14,FALSE))</f>
        <v>#N/A</v>
      </c>
      <c r="U421" s="197" t="e">
        <f>IF(VLOOKUP($B421,'Data summary'!$L$2:$W$523,U$14,FALSE)=0,NA(),VLOOKUP($B421,'Data summary'!$L$2:$W$523,U$14,FALSE))</f>
        <v>#N/A</v>
      </c>
      <c r="V421" s="198" t="e">
        <f>IF(VLOOKUP($B421,'Data summary'!$L$2:$W$523,V$14,FALSE)=0,NA(),VLOOKUP($B421,'Data summary'!$L$2:$W$523,V$14,FALSE))</f>
        <v>#N/A</v>
      </c>
      <c r="W421" s="207" t="s">
        <v>159</v>
      </c>
    </row>
    <row r="422" spans="10:23" x14ac:dyDescent="0.25">
      <c r="J422"/>
      <c r="L422" s="196" t="e">
        <f>IF(VLOOKUP($B422,'Data summary'!$L$2:$W$523,L$14,FALSE)=0,NA(),VLOOKUP($B422,'Data summary'!$L$2:$W$523,L$14,FALSE))</f>
        <v>#N/A</v>
      </c>
      <c r="M422" s="197" t="e">
        <f>IF(VLOOKUP($B422,'Data summary'!$L$2:$W$523,M$14,FALSE)=0,NA(),VLOOKUP($B422,'Data summary'!$L$2:$W$523,M$14,FALSE))</f>
        <v>#N/A</v>
      </c>
      <c r="N422" s="197" t="e">
        <f>IF(VLOOKUP($B422,'Data summary'!$L$2:$W$523,N$14,FALSE)=0,NA(),VLOOKUP($B422,'Data summary'!$L$2:$W$523,N$14,FALSE))</f>
        <v>#N/A</v>
      </c>
      <c r="O422" s="197" t="e">
        <f>IF(VLOOKUP($B422,'Data summary'!$L$2:$W$523,O$14,FALSE)=0,NA(),VLOOKUP($B422,'Data summary'!$L$2:$W$523,O$14,FALSE))</f>
        <v>#N/A</v>
      </c>
      <c r="P422" s="197" t="e">
        <f>IF(VLOOKUP($B422,'Data summary'!$L$2:$W$523,P$14,FALSE)=0,NA(),VLOOKUP($B422,'Data summary'!$L$2:$W$523,P$14,FALSE))</f>
        <v>#N/A</v>
      </c>
      <c r="Q422" s="197" t="e">
        <f>IF(VLOOKUP($B422,'Data summary'!$L$2:$W$523,Q$14,FALSE)=0,NA(),VLOOKUP($B422,'Data summary'!$L$2:$W$523,Q$14,FALSE))</f>
        <v>#N/A</v>
      </c>
      <c r="R422" s="197" t="e">
        <f>IF(VLOOKUP($B422,'Data summary'!$L$2:$W$523,R$14,FALSE)=0,NA(),VLOOKUP($B422,'Data summary'!$L$2:$W$523,R$14,FALSE))</f>
        <v>#N/A</v>
      </c>
      <c r="S422" s="197" t="e">
        <f>IF(VLOOKUP($B422,'Data summary'!$L$2:$W$523,S$14,FALSE)=0,NA(),VLOOKUP($B422,'Data summary'!$L$2:$W$523,S$14,FALSE))</f>
        <v>#N/A</v>
      </c>
      <c r="T422" s="197" t="e">
        <f>IF(VLOOKUP($B422,'Data summary'!$L$2:$W$523,T$14,FALSE)=0,NA(),VLOOKUP($B422,'Data summary'!$L$2:$W$523,T$14,FALSE))</f>
        <v>#N/A</v>
      </c>
      <c r="U422" s="197" t="e">
        <f>IF(VLOOKUP($B422,'Data summary'!$L$2:$W$523,U$14,FALSE)=0,NA(),VLOOKUP($B422,'Data summary'!$L$2:$W$523,U$14,FALSE))</f>
        <v>#N/A</v>
      </c>
      <c r="V422" s="198" t="e">
        <f>IF(VLOOKUP($B422,'Data summary'!$L$2:$W$523,V$14,FALSE)=0,NA(),VLOOKUP($B422,'Data summary'!$L$2:$W$523,V$14,FALSE))</f>
        <v>#N/A</v>
      </c>
      <c r="W422" s="207" t="s">
        <v>159</v>
      </c>
    </row>
    <row r="423" spans="10:23" x14ac:dyDescent="0.25">
      <c r="J423"/>
      <c r="L423" s="196" t="e">
        <f>IF(VLOOKUP($B423,'Data summary'!$L$2:$W$523,L$14,FALSE)=0,NA(),VLOOKUP($B423,'Data summary'!$L$2:$W$523,L$14,FALSE))</f>
        <v>#N/A</v>
      </c>
      <c r="M423" s="197" t="e">
        <f>IF(VLOOKUP($B423,'Data summary'!$L$2:$W$523,M$14,FALSE)=0,NA(),VLOOKUP($B423,'Data summary'!$L$2:$W$523,M$14,FALSE))</f>
        <v>#N/A</v>
      </c>
      <c r="N423" s="197" t="e">
        <f>IF(VLOOKUP($B423,'Data summary'!$L$2:$W$523,N$14,FALSE)=0,NA(),VLOOKUP($B423,'Data summary'!$L$2:$W$523,N$14,FALSE))</f>
        <v>#N/A</v>
      </c>
      <c r="O423" s="197" t="e">
        <f>IF(VLOOKUP($B423,'Data summary'!$L$2:$W$523,O$14,FALSE)=0,NA(),VLOOKUP($B423,'Data summary'!$L$2:$W$523,O$14,FALSE))</f>
        <v>#N/A</v>
      </c>
      <c r="P423" s="197" t="e">
        <f>IF(VLOOKUP($B423,'Data summary'!$L$2:$W$523,P$14,FALSE)=0,NA(),VLOOKUP($B423,'Data summary'!$L$2:$W$523,P$14,FALSE))</f>
        <v>#N/A</v>
      </c>
      <c r="Q423" s="197" t="e">
        <f>IF(VLOOKUP($B423,'Data summary'!$L$2:$W$523,Q$14,FALSE)=0,NA(),VLOOKUP($B423,'Data summary'!$L$2:$W$523,Q$14,FALSE))</f>
        <v>#N/A</v>
      </c>
      <c r="R423" s="197" t="e">
        <f>IF(VLOOKUP($B423,'Data summary'!$L$2:$W$523,R$14,FALSE)=0,NA(),VLOOKUP($B423,'Data summary'!$L$2:$W$523,R$14,FALSE))</f>
        <v>#N/A</v>
      </c>
      <c r="S423" s="197" t="e">
        <f>IF(VLOOKUP($B423,'Data summary'!$L$2:$W$523,S$14,FALSE)=0,NA(),VLOOKUP($B423,'Data summary'!$L$2:$W$523,S$14,FALSE))</f>
        <v>#N/A</v>
      </c>
      <c r="T423" s="197" t="e">
        <f>IF(VLOOKUP($B423,'Data summary'!$L$2:$W$523,T$14,FALSE)=0,NA(),VLOOKUP($B423,'Data summary'!$L$2:$W$523,T$14,FALSE))</f>
        <v>#N/A</v>
      </c>
      <c r="U423" s="197" t="e">
        <f>IF(VLOOKUP($B423,'Data summary'!$L$2:$W$523,U$14,FALSE)=0,NA(),VLOOKUP($B423,'Data summary'!$L$2:$W$523,U$14,FALSE))</f>
        <v>#N/A</v>
      </c>
      <c r="V423" s="198" t="e">
        <f>IF(VLOOKUP($B423,'Data summary'!$L$2:$W$523,V$14,FALSE)=0,NA(),VLOOKUP($B423,'Data summary'!$L$2:$W$523,V$14,FALSE))</f>
        <v>#N/A</v>
      </c>
      <c r="W423" s="207" t="s">
        <v>159</v>
      </c>
    </row>
    <row r="424" spans="10:23" x14ac:dyDescent="0.25">
      <c r="J424"/>
      <c r="L424" s="196" t="e">
        <f>IF(VLOOKUP($B424,'Data summary'!$L$2:$W$523,L$14,FALSE)=0,NA(),VLOOKUP($B424,'Data summary'!$L$2:$W$523,L$14,FALSE))</f>
        <v>#N/A</v>
      </c>
      <c r="M424" s="197" t="e">
        <f>IF(VLOOKUP($B424,'Data summary'!$L$2:$W$523,M$14,FALSE)=0,NA(),VLOOKUP($B424,'Data summary'!$L$2:$W$523,M$14,FALSE))</f>
        <v>#N/A</v>
      </c>
      <c r="N424" s="197" t="e">
        <f>IF(VLOOKUP($B424,'Data summary'!$L$2:$W$523,N$14,FALSE)=0,NA(),VLOOKUP($B424,'Data summary'!$L$2:$W$523,N$14,FALSE))</f>
        <v>#N/A</v>
      </c>
      <c r="O424" s="197" t="e">
        <f>IF(VLOOKUP($B424,'Data summary'!$L$2:$W$523,O$14,FALSE)=0,NA(),VLOOKUP($B424,'Data summary'!$L$2:$W$523,O$14,FALSE))</f>
        <v>#N/A</v>
      </c>
      <c r="P424" s="197" t="e">
        <f>IF(VLOOKUP($B424,'Data summary'!$L$2:$W$523,P$14,FALSE)=0,NA(),VLOOKUP($B424,'Data summary'!$L$2:$W$523,P$14,FALSE))</f>
        <v>#N/A</v>
      </c>
      <c r="Q424" s="197" t="e">
        <f>IF(VLOOKUP($B424,'Data summary'!$L$2:$W$523,Q$14,FALSE)=0,NA(),VLOOKUP($B424,'Data summary'!$L$2:$W$523,Q$14,FALSE))</f>
        <v>#N/A</v>
      </c>
      <c r="R424" s="197" t="e">
        <f>IF(VLOOKUP($B424,'Data summary'!$L$2:$W$523,R$14,FALSE)=0,NA(),VLOOKUP($B424,'Data summary'!$L$2:$W$523,R$14,FALSE))</f>
        <v>#N/A</v>
      </c>
      <c r="S424" s="197" t="e">
        <f>IF(VLOOKUP($B424,'Data summary'!$L$2:$W$523,S$14,FALSE)=0,NA(),VLOOKUP($B424,'Data summary'!$L$2:$W$523,S$14,FALSE))</f>
        <v>#N/A</v>
      </c>
      <c r="T424" s="197" t="e">
        <f>IF(VLOOKUP($B424,'Data summary'!$L$2:$W$523,T$14,FALSE)=0,NA(),VLOOKUP($B424,'Data summary'!$L$2:$W$523,T$14,FALSE))</f>
        <v>#N/A</v>
      </c>
      <c r="U424" s="197" t="e">
        <f>IF(VLOOKUP($B424,'Data summary'!$L$2:$W$523,U$14,FALSE)=0,NA(),VLOOKUP($B424,'Data summary'!$L$2:$W$523,U$14,FALSE))</f>
        <v>#N/A</v>
      </c>
      <c r="V424" s="198" t="e">
        <f>IF(VLOOKUP($B424,'Data summary'!$L$2:$W$523,V$14,FALSE)=0,NA(),VLOOKUP($B424,'Data summary'!$L$2:$W$523,V$14,FALSE))</f>
        <v>#N/A</v>
      </c>
      <c r="W424" s="207" t="s">
        <v>159</v>
      </c>
    </row>
    <row r="425" spans="10:23" x14ac:dyDescent="0.25">
      <c r="J425"/>
      <c r="L425" s="196" t="e">
        <f>IF(VLOOKUP($B425,'Data summary'!$L$2:$W$523,L$14,FALSE)=0,NA(),VLOOKUP($B425,'Data summary'!$L$2:$W$523,L$14,FALSE))</f>
        <v>#N/A</v>
      </c>
      <c r="M425" s="197" t="e">
        <f>IF(VLOOKUP($B425,'Data summary'!$L$2:$W$523,M$14,FALSE)=0,NA(),VLOOKUP($B425,'Data summary'!$L$2:$W$523,M$14,FALSE))</f>
        <v>#N/A</v>
      </c>
      <c r="N425" s="197" t="e">
        <f>IF(VLOOKUP($B425,'Data summary'!$L$2:$W$523,N$14,FALSE)=0,NA(),VLOOKUP($B425,'Data summary'!$L$2:$W$523,N$14,FALSE))</f>
        <v>#N/A</v>
      </c>
      <c r="O425" s="197" t="e">
        <f>IF(VLOOKUP($B425,'Data summary'!$L$2:$W$523,O$14,FALSE)=0,NA(),VLOOKUP($B425,'Data summary'!$L$2:$W$523,O$14,FALSE))</f>
        <v>#N/A</v>
      </c>
      <c r="P425" s="197" t="e">
        <f>IF(VLOOKUP($B425,'Data summary'!$L$2:$W$523,P$14,FALSE)=0,NA(),VLOOKUP($B425,'Data summary'!$L$2:$W$523,P$14,FALSE))</f>
        <v>#N/A</v>
      </c>
      <c r="Q425" s="197" t="e">
        <f>IF(VLOOKUP($B425,'Data summary'!$L$2:$W$523,Q$14,FALSE)=0,NA(),VLOOKUP($B425,'Data summary'!$L$2:$W$523,Q$14,FALSE))</f>
        <v>#N/A</v>
      </c>
      <c r="R425" s="197" t="e">
        <f>IF(VLOOKUP($B425,'Data summary'!$L$2:$W$523,R$14,FALSE)=0,NA(),VLOOKUP($B425,'Data summary'!$L$2:$W$523,R$14,FALSE))</f>
        <v>#N/A</v>
      </c>
      <c r="S425" s="197" t="e">
        <f>IF(VLOOKUP($B425,'Data summary'!$L$2:$W$523,S$14,FALSE)=0,NA(),VLOOKUP($B425,'Data summary'!$L$2:$W$523,S$14,FALSE))</f>
        <v>#N/A</v>
      </c>
      <c r="T425" s="197" t="e">
        <f>IF(VLOOKUP($B425,'Data summary'!$L$2:$W$523,T$14,FALSE)=0,NA(),VLOOKUP($B425,'Data summary'!$L$2:$W$523,T$14,FALSE))</f>
        <v>#N/A</v>
      </c>
      <c r="U425" s="197" t="e">
        <f>IF(VLOOKUP($B425,'Data summary'!$L$2:$W$523,U$14,FALSE)=0,NA(),VLOOKUP($B425,'Data summary'!$L$2:$W$523,U$14,FALSE))</f>
        <v>#N/A</v>
      </c>
      <c r="V425" s="198" t="e">
        <f>IF(VLOOKUP($B425,'Data summary'!$L$2:$W$523,V$14,FALSE)=0,NA(),VLOOKUP($B425,'Data summary'!$L$2:$W$523,V$14,FALSE))</f>
        <v>#N/A</v>
      </c>
      <c r="W425" s="207" t="s">
        <v>159</v>
      </c>
    </row>
    <row r="426" spans="10:23" x14ac:dyDescent="0.25">
      <c r="J426"/>
      <c r="L426" s="196" t="e">
        <f>IF(VLOOKUP($B426,'Data summary'!$L$2:$W$523,L$14,FALSE)=0,NA(),VLOOKUP($B426,'Data summary'!$L$2:$W$523,L$14,FALSE))</f>
        <v>#N/A</v>
      </c>
      <c r="M426" s="197" t="e">
        <f>IF(VLOOKUP($B426,'Data summary'!$L$2:$W$523,M$14,FALSE)=0,NA(),VLOOKUP($B426,'Data summary'!$L$2:$W$523,M$14,FALSE))</f>
        <v>#N/A</v>
      </c>
      <c r="N426" s="197" t="e">
        <f>IF(VLOOKUP($B426,'Data summary'!$L$2:$W$523,N$14,FALSE)=0,NA(),VLOOKUP($B426,'Data summary'!$L$2:$W$523,N$14,FALSE))</f>
        <v>#N/A</v>
      </c>
      <c r="O426" s="197" t="e">
        <f>IF(VLOOKUP($B426,'Data summary'!$L$2:$W$523,O$14,FALSE)=0,NA(),VLOOKUP($B426,'Data summary'!$L$2:$W$523,O$14,FALSE))</f>
        <v>#N/A</v>
      </c>
      <c r="P426" s="197" t="e">
        <f>IF(VLOOKUP($B426,'Data summary'!$L$2:$W$523,P$14,FALSE)=0,NA(),VLOOKUP($B426,'Data summary'!$L$2:$W$523,P$14,FALSE))</f>
        <v>#N/A</v>
      </c>
      <c r="Q426" s="197" t="e">
        <f>IF(VLOOKUP($B426,'Data summary'!$L$2:$W$523,Q$14,FALSE)=0,NA(),VLOOKUP($B426,'Data summary'!$L$2:$W$523,Q$14,FALSE))</f>
        <v>#N/A</v>
      </c>
      <c r="R426" s="197" t="e">
        <f>IF(VLOOKUP($B426,'Data summary'!$L$2:$W$523,R$14,FALSE)=0,NA(),VLOOKUP($B426,'Data summary'!$L$2:$W$523,R$14,FALSE))</f>
        <v>#N/A</v>
      </c>
      <c r="S426" s="197" t="e">
        <f>IF(VLOOKUP($B426,'Data summary'!$L$2:$W$523,S$14,FALSE)=0,NA(),VLOOKUP($B426,'Data summary'!$L$2:$W$523,S$14,FALSE))</f>
        <v>#N/A</v>
      </c>
      <c r="T426" s="197" t="e">
        <f>IF(VLOOKUP($B426,'Data summary'!$L$2:$W$523,T$14,FALSE)=0,NA(),VLOOKUP($B426,'Data summary'!$L$2:$W$523,T$14,FALSE))</f>
        <v>#N/A</v>
      </c>
      <c r="U426" s="197" t="e">
        <f>IF(VLOOKUP($B426,'Data summary'!$L$2:$W$523,U$14,FALSE)=0,NA(),VLOOKUP($B426,'Data summary'!$L$2:$W$523,U$14,FALSE))</f>
        <v>#N/A</v>
      </c>
      <c r="V426" s="198" t="e">
        <f>IF(VLOOKUP($B426,'Data summary'!$L$2:$W$523,V$14,FALSE)=0,NA(),VLOOKUP($B426,'Data summary'!$L$2:$W$523,V$14,FALSE))</f>
        <v>#N/A</v>
      </c>
      <c r="W426" s="207" t="s">
        <v>159</v>
      </c>
    </row>
    <row r="427" spans="10:23" x14ac:dyDescent="0.25">
      <c r="J427"/>
      <c r="L427" s="196" t="e">
        <f>IF(VLOOKUP($B427,'Data summary'!$L$2:$W$523,L$14,FALSE)=0,NA(),VLOOKUP($B427,'Data summary'!$L$2:$W$523,L$14,FALSE))</f>
        <v>#N/A</v>
      </c>
      <c r="M427" s="197" t="e">
        <f>IF(VLOOKUP($B427,'Data summary'!$L$2:$W$523,M$14,FALSE)=0,NA(),VLOOKUP($B427,'Data summary'!$L$2:$W$523,M$14,FALSE))</f>
        <v>#N/A</v>
      </c>
      <c r="N427" s="197" t="e">
        <f>IF(VLOOKUP($B427,'Data summary'!$L$2:$W$523,N$14,FALSE)=0,NA(),VLOOKUP($B427,'Data summary'!$L$2:$W$523,N$14,FALSE))</f>
        <v>#N/A</v>
      </c>
      <c r="O427" s="197" t="e">
        <f>IF(VLOOKUP($B427,'Data summary'!$L$2:$W$523,O$14,FALSE)=0,NA(),VLOOKUP($B427,'Data summary'!$L$2:$W$523,O$14,FALSE))</f>
        <v>#N/A</v>
      </c>
      <c r="P427" s="197" t="e">
        <f>IF(VLOOKUP($B427,'Data summary'!$L$2:$W$523,P$14,FALSE)=0,NA(),VLOOKUP($B427,'Data summary'!$L$2:$W$523,P$14,FALSE))</f>
        <v>#N/A</v>
      </c>
      <c r="Q427" s="197" t="e">
        <f>IF(VLOOKUP($B427,'Data summary'!$L$2:$W$523,Q$14,FALSE)=0,NA(),VLOOKUP($B427,'Data summary'!$L$2:$W$523,Q$14,FALSE))</f>
        <v>#N/A</v>
      </c>
      <c r="R427" s="197" t="e">
        <f>IF(VLOOKUP($B427,'Data summary'!$L$2:$W$523,R$14,FALSE)=0,NA(),VLOOKUP($B427,'Data summary'!$L$2:$W$523,R$14,FALSE))</f>
        <v>#N/A</v>
      </c>
      <c r="S427" s="197" t="e">
        <f>IF(VLOOKUP($B427,'Data summary'!$L$2:$W$523,S$14,FALSE)=0,NA(),VLOOKUP($B427,'Data summary'!$L$2:$W$523,S$14,FALSE))</f>
        <v>#N/A</v>
      </c>
      <c r="T427" s="197" t="e">
        <f>IF(VLOOKUP($B427,'Data summary'!$L$2:$W$523,T$14,FALSE)=0,NA(),VLOOKUP($B427,'Data summary'!$L$2:$W$523,T$14,FALSE))</f>
        <v>#N/A</v>
      </c>
      <c r="U427" s="197" t="e">
        <f>IF(VLOOKUP($B427,'Data summary'!$L$2:$W$523,U$14,FALSE)=0,NA(),VLOOKUP($B427,'Data summary'!$L$2:$W$523,U$14,FALSE))</f>
        <v>#N/A</v>
      </c>
      <c r="V427" s="198" t="e">
        <f>IF(VLOOKUP($B427,'Data summary'!$L$2:$W$523,V$14,FALSE)=0,NA(),VLOOKUP($B427,'Data summary'!$L$2:$W$523,V$14,FALSE))</f>
        <v>#N/A</v>
      </c>
      <c r="W427" s="207" t="s">
        <v>159</v>
      </c>
    </row>
    <row r="428" spans="10:23" x14ac:dyDescent="0.25">
      <c r="J428"/>
      <c r="L428" s="196" t="e">
        <f>IF(VLOOKUP($B428,'Data summary'!$L$2:$W$523,L$14,FALSE)=0,NA(),VLOOKUP($B428,'Data summary'!$L$2:$W$523,L$14,FALSE))</f>
        <v>#N/A</v>
      </c>
      <c r="M428" s="197" t="e">
        <f>IF(VLOOKUP($B428,'Data summary'!$L$2:$W$523,M$14,FALSE)=0,NA(),VLOOKUP($B428,'Data summary'!$L$2:$W$523,M$14,FALSE))</f>
        <v>#N/A</v>
      </c>
      <c r="N428" s="197" t="e">
        <f>IF(VLOOKUP($B428,'Data summary'!$L$2:$W$523,N$14,FALSE)=0,NA(),VLOOKUP($B428,'Data summary'!$L$2:$W$523,N$14,FALSE))</f>
        <v>#N/A</v>
      </c>
      <c r="O428" s="197" t="e">
        <f>IF(VLOOKUP($B428,'Data summary'!$L$2:$W$523,O$14,FALSE)=0,NA(),VLOOKUP($B428,'Data summary'!$L$2:$W$523,O$14,FALSE))</f>
        <v>#N/A</v>
      </c>
      <c r="P428" s="197" t="e">
        <f>IF(VLOOKUP($B428,'Data summary'!$L$2:$W$523,P$14,FALSE)=0,NA(),VLOOKUP($B428,'Data summary'!$L$2:$W$523,P$14,FALSE))</f>
        <v>#N/A</v>
      </c>
      <c r="Q428" s="197" t="e">
        <f>IF(VLOOKUP($B428,'Data summary'!$L$2:$W$523,Q$14,FALSE)=0,NA(),VLOOKUP($B428,'Data summary'!$L$2:$W$523,Q$14,FALSE))</f>
        <v>#N/A</v>
      </c>
      <c r="R428" s="197" t="e">
        <f>IF(VLOOKUP($B428,'Data summary'!$L$2:$W$523,R$14,FALSE)=0,NA(),VLOOKUP($B428,'Data summary'!$L$2:$W$523,R$14,FALSE))</f>
        <v>#N/A</v>
      </c>
      <c r="S428" s="197" t="e">
        <f>IF(VLOOKUP($B428,'Data summary'!$L$2:$W$523,S$14,FALSE)=0,NA(),VLOOKUP($B428,'Data summary'!$L$2:$W$523,S$14,FALSE))</f>
        <v>#N/A</v>
      </c>
      <c r="T428" s="197" t="e">
        <f>IF(VLOOKUP($B428,'Data summary'!$L$2:$W$523,T$14,FALSE)=0,NA(),VLOOKUP($B428,'Data summary'!$L$2:$W$523,T$14,FALSE))</f>
        <v>#N/A</v>
      </c>
      <c r="U428" s="197" t="e">
        <f>IF(VLOOKUP($B428,'Data summary'!$L$2:$W$523,U$14,FALSE)=0,NA(),VLOOKUP($B428,'Data summary'!$L$2:$W$523,U$14,FALSE))</f>
        <v>#N/A</v>
      </c>
      <c r="V428" s="198" t="e">
        <f>IF(VLOOKUP($B428,'Data summary'!$L$2:$W$523,V$14,FALSE)=0,NA(),VLOOKUP($B428,'Data summary'!$L$2:$W$523,V$14,FALSE))</f>
        <v>#N/A</v>
      </c>
      <c r="W428" s="207" t="s">
        <v>159</v>
      </c>
    </row>
    <row r="429" spans="10:23" x14ac:dyDescent="0.25">
      <c r="J429"/>
      <c r="L429" s="196" t="e">
        <f>IF(VLOOKUP($B429,'Data summary'!$L$2:$W$523,L$14,FALSE)=0,NA(),VLOOKUP($B429,'Data summary'!$L$2:$W$523,L$14,FALSE))</f>
        <v>#N/A</v>
      </c>
      <c r="M429" s="197" t="e">
        <f>IF(VLOOKUP($B429,'Data summary'!$L$2:$W$523,M$14,FALSE)=0,NA(),VLOOKUP($B429,'Data summary'!$L$2:$W$523,M$14,FALSE))</f>
        <v>#N/A</v>
      </c>
      <c r="N429" s="197" t="e">
        <f>IF(VLOOKUP($B429,'Data summary'!$L$2:$W$523,N$14,FALSE)=0,NA(),VLOOKUP($B429,'Data summary'!$L$2:$W$523,N$14,FALSE))</f>
        <v>#N/A</v>
      </c>
      <c r="O429" s="197" t="e">
        <f>IF(VLOOKUP($B429,'Data summary'!$L$2:$W$523,O$14,FALSE)=0,NA(),VLOOKUP($B429,'Data summary'!$L$2:$W$523,O$14,FALSE))</f>
        <v>#N/A</v>
      </c>
      <c r="P429" s="197" t="e">
        <f>IF(VLOOKUP($B429,'Data summary'!$L$2:$W$523,P$14,FALSE)=0,NA(),VLOOKUP($B429,'Data summary'!$L$2:$W$523,P$14,FALSE))</f>
        <v>#N/A</v>
      </c>
      <c r="Q429" s="197" t="e">
        <f>IF(VLOOKUP($B429,'Data summary'!$L$2:$W$523,Q$14,FALSE)=0,NA(),VLOOKUP($B429,'Data summary'!$L$2:$W$523,Q$14,FALSE))</f>
        <v>#N/A</v>
      </c>
      <c r="R429" s="197" t="e">
        <f>IF(VLOOKUP($B429,'Data summary'!$L$2:$W$523,R$14,FALSE)=0,NA(),VLOOKUP($B429,'Data summary'!$L$2:$W$523,R$14,FALSE))</f>
        <v>#N/A</v>
      </c>
      <c r="S429" s="197" t="e">
        <f>IF(VLOOKUP($B429,'Data summary'!$L$2:$W$523,S$14,FALSE)=0,NA(),VLOOKUP($B429,'Data summary'!$L$2:$W$523,S$14,FALSE))</f>
        <v>#N/A</v>
      </c>
      <c r="T429" s="197" t="e">
        <f>IF(VLOOKUP($B429,'Data summary'!$L$2:$W$523,T$14,FALSE)=0,NA(),VLOOKUP($B429,'Data summary'!$L$2:$W$523,T$14,FALSE))</f>
        <v>#N/A</v>
      </c>
      <c r="U429" s="197" t="e">
        <f>IF(VLOOKUP($B429,'Data summary'!$L$2:$W$523,U$14,FALSE)=0,NA(),VLOOKUP($B429,'Data summary'!$L$2:$W$523,U$14,FALSE))</f>
        <v>#N/A</v>
      </c>
      <c r="V429" s="198" t="e">
        <f>IF(VLOOKUP($B429,'Data summary'!$L$2:$W$523,V$14,FALSE)=0,NA(),VLOOKUP($B429,'Data summary'!$L$2:$W$523,V$14,FALSE))</f>
        <v>#N/A</v>
      </c>
      <c r="W429" s="207" t="s">
        <v>159</v>
      </c>
    </row>
    <row r="430" spans="10:23" x14ac:dyDescent="0.25">
      <c r="J430"/>
      <c r="L430" s="196" t="e">
        <f>IF(VLOOKUP($B430,'Data summary'!$L$2:$W$523,L$14,FALSE)=0,NA(),VLOOKUP($B430,'Data summary'!$L$2:$W$523,L$14,FALSE))</f>
        <v>#N/A</v>
      </c>
      <c r="M430" s="197" t="e">
        <f>IF(VLOOKUP($B430,'Data summary'!$L$2:$W$523,M$14,FALSE)=0,NA(),VLOOKUP($B430,'Data summary'!$L$2:$W$523,M$14,FALSE))</f>
        <v>#N/A</v>
      </c>
      <c r="N430" s="197" t="e">
        <f>IF(VLOOKUP($B430,'Data summary'!$L$2:$W$523,N$14,FALSE)=0,NA(),VLOOKUP($B430,'Data summary'!$L$2:$W$523,N$14,FALSE))</f>
        <v>#N/A</v>
      </c>
      <c r="O430" s="197" t="e">
        <f>IF(VLOOKUP($B430,'Data summary'!$L$2:$W$523,O$14,FALSE)=0,NA(),VLOOKUP($B430,'Data summary'!$L$2:$W$523,O$14,FALSE))</f>
        <v>#N/A</v>
      </c>
      <c r="P430" s="197" t="e">
        <f>IF(VLOOKUP($B430,'Data summary'!$L$2:$W$523,P$14,FALSE)=0,NA(),VLOOKUP($B430,'Data summary'!$L$2:$W$523,P$14,FALSE))</f>
        <v>#N/A</v>
      </c>
      <c r="Q430" s="197" t="e">
        <f>IF(VLOOKUP($B430,'Data summary'!$L$2:$W$523,Q$14,FALSE)=0,NA(),VLOOKUP($B430,'Data summary'!$L$2:$W$523,Q$14,FALSE))</f>
        <v>#N/A</v>
      </c>
      <c r="R430" s="197" t="e">
        <f>IF(VLOOKUP($B430,'Data summary'!$L$2:$W$523,R$14,FALSE)=0,NA(),VLOOKUP($B430,'Data summary'!$L$2:$W$523,R$14,FALSE))</f>
        <v>#N/A</v>
      </c>
      <c r="S430" s="197" t="e">
        <f>IF(VLOOKUP($B430,'Data summary'!$L$2:$W$523,S$14,FALSE)=0,NA(),VLOOKUP($B430,'Data summary'!$L$2:$W$523,S$14,FALSE))</f>
        <v>#N/A</v>
      </c>
      <c r="T430" s="197" t="e">
        <f>IF(VLOOKUP($B430,'Data summary'!$L$2:$W$523,T$14,FALSE)=0,NA(),VLOOKUP($B430,'Data summary'!$L$2:$W$523,T$14,FALSE))</f>
        <v>#N/A</v>
      </c>
      <c r="U430" s="197" t="e">
        <f>IF(VLOOKUP($B430,'Data summary'!$L$2:$W$523,U$14,FALSE)=0,NA(),VLOOKUP($B430,'Data summary'!$L$2:$W$523,U$14,FALSE))</f>
        <v>#N/A</v>
      </c>
      <c r="V430" s="198" t="e">
        <f>IF(VLOOKUP($B430,'Data summary'!$L$2:$W$523,V$14,FALSE)=0,NA(),VLOOKUP($B430,'Data summary'!$L$2:$W$523,V$14,FALSE))</f>
        <v>#N/A</v>
      </c>
      <c r="W430" s="207" t="s">
        <v>159</v>
      </c>
    </row>
    <row r="431" spans="10:23" x14ac:dyDescent="0.25">
      <c r="J431"/>
      <c r="L431" s="196" t="e">
        <f>IF(VLOOKUP($B431,'Data summary'!$L$2:$W$523,L$14,FALSE)=0,NA(),VLOOKUP($B431,'Data summary'!$L$2:$W$523,L$14,FALSE))</f>
        <v>#N/A</v>
      </c>
      <c r="M431" s="197" t="e">
        <f>IF(VLOOKUP($B431,'Data summary'!$L$2:$W$523,M$14,FALSE)=0,NA(),VLOOKUP($B431,'Data summary'!$L$2:$W$523,M$14,FALSE))</f>
        <v>#N/A</v>
      </c>
      <c r="N431" s="197" t="e">
        <f>IF(VLOOKUP($B431,'Data summary'!$L$2:$W$523,N$14,FALSE)=0,NA(),VLOOKUP($B431,'Data summary'!$L$2:$W$523,N$14,FALSE))</f>
        <v>#N/A</v>
      </c>
      <c r="O431" s="197" t="e">
        <f>IF(VLOOKUP($B431,'Data summary'!$L$2:$W$523,O$14,FALSE)=0,NA(),VLOOKUP($B431,'Data summary'!$L$2:$W$523,O$14,FALSE))</f>
        <v>#N/A</v>
      </c>
      <c r="P431" s="197" t="e">
        <f>IF(VLOOKUP($B431,'Data summary'!$L$2:$W$523,P$14,FALSE)=0,NA(),VLOOKUP($B431,'Data summary'!$L$2:$W$523,P$14,FALSE))</f>
        <v>#N/A</v>
      </c>
      <c r="Q431" s="197" t="e">
        <f>IF(VLOOKUP($B431,'Data summary'!$L$2:$W$523,Q$14,FALSE)=0,NA(),VLOOKUP($B431,'Data summary'!$L$2:$W$523,Q$14,FALSE))</f>
        <v>#N/A</v>
      </c>
      <c r="R431" s="197" t="e">
        <f>IF(VLOOKUP($B431,'Data summary'!$L$2:$W$523,R$14,FALSE)=0,NA(),VLOOKUP($B431,'Data summary'!$L$2:$W$523,R$14,FALSE))</f>
        <v>#N/A</v>
      </c>
      <c r="S431" s="197" t="e">
        <f>IF(VLOOKUP($B431,'Data summary'!$L$2:$W$523,S$14,FALSE)=0,NA(),VLOOKUP($B431,'Data summary'!$L$2:$W$523,S$14,FALSE))</f>
        <v>#N/A</v>
      </c>
      <c r="T431" s="197" t="e">
        <f>IF(VLOOKUP($B431,'Data summary'!$L$2:$W$523,T$14,FALSE)=0,NA(),VLOOKUP($B431,'Data summary'!$L$2:$W$523,T$14,FALSE))</f>
        <v>#N/A</v>
      </c>
      <c r="U431" s="197" t="e">
        <f>IF(VLOOKUP($B431,'Data summary'!$L$2:$W$523,U$14,FALSE)=0,NA(),VLOOKUP($B431,'Data summary'!$L$2:$W$523,U$14,FALSE))</f>
        <v>#N/A</v>
      </c>
      <c r="V431" s="198" t="e">
        <f>IF(VLOOKUP($B431,'Data summary'!$L$2:$W$523,V$14,FALSE)=0,NA(),VLOOKUP($B431,'Data summary'!$L$2:$W$523,V$14,FALSE))</f>
        <v>#N/A</v>
      </c>
      <c r="W431" s="207" t="s">
        <v>159</v>
      </c>
    </row>
    <row r="432" spans="10:23" x14ac:dyDescent="0.25">
      <c r="J432"/>
      <c r="L432" s="196" t="e">
        <f>IF(VLOOKUP($B432,'Data summary'!$L$2:$W$523,L$14,FALSE)=0,NA(),VLOOKUP($B432,'Data summary'!$L$2:$W$523,L$14,FALSE))</f>
        <v>#N/A</v>
      </c>
      <c r="M432" s="197" t="e">
        <f>IF(VLOOKUP($B432,'Data summary'!$L$2:$W$523,M$14,FALSE)=0,NA(),VLOOKUP($B432,'Data summary'!$L$2:$W$523,M$14,FALSE))</f>
        <v>#N/A</v>
      </c>
      <c r="N432" s="197" t="e">
        <f>IF(VLOOKUP($B432,'Data summary'!$L$2:$W$523,N$14,FALSE)=0,NA(),VLOOKUP($B432,'Data summary'!$L$2:$W$523,N$14,FALSE))</f>
        <v>#N/A</v>
      </c>
      <c r="O432" s="197" t="e">
        <f>IF(VLOOKUP($B432,'Data summary'!$L$2:$W$523,O$14,FALSE)=0,NA(),VLOOKUP($B432,'Data summary'!$L$2:$W$523,O$14,FALSE))</f>
        <v>#N/A</v>
      </c>
      <c r="P432" s="197" t="e">
        <f>IF(VLOOKUP($B432,'Data summary'!$L$2:$W$523,P$14,FALSE)=0,NA(),VLOOKUP($B432,'Data summary'!$L$2:$W$523,P$14,FALSE))</f>
        <v>#N/A</v>
      </c>
      <c r="Q432" s="197" t="e">
        <f>IF(VLOOKUP($B432,'Data summary'!$L$2:$W$523,Q$14,FALSE)=0,NA(),VLOOKUP($B432,'Data summary'!$L$2:$W$523,Q$14,FALSE))</f>
        <v>#N/A</v>
      </c>
      <c r="R432" s="197" t="e">
        <f>IF(VLOOKUP($B432,'Data summary'!$L$2:$W$523,R$14,FALSE)=0,NA(),VLOOKUP($B432,'Data summary'!$L$2:$W$523,R$14,FALSE))</f>
        <v>#N/A</v>
      </c>
      <c r="S432" s="197" t="e">
        <f>IF(VLOOKUP($B432,'Data summary'!$L$2:$W$523,S$14,FALSE)=0,NA(),VLOOKUP($B432,'Data summary'!$L$2:$W$523,S$14,FALSE))</f>
        <v>#N/A</v>
      </c>
      <c r="T432" s="197" t="e">
        <f>IF(VLOOKUP($B432,'Data summary'!$L$2:$W$523,T$14,FALSE)=0,NA(),VLOOKUP($B432,'Data summary'!$L$2:$W$523,T$14,FALSE))</f>
        <v>#N/A</v>
      </c>
      <c r="U432" s="197" t="e">
        <f>IF(VLOOKUP($B432,'Data summary'!$L$2:$W$523,U$14,FALSE)=0,NA(),VLOOKUP($B432,'Data summary'!$L$2:$W$523,U$14,FALSE))</f>
        <v>#N/A</v>
      </c>
      <c r="V432" s="198" t="e">
        <f>IF(VLOOKUP($B432,'Data summary'!$L$2:$W$523,V$14,FALSE)=0,NA(),VLOOKUP($B432,'Data summary'!$L$2:$W$523,V$14,FALSE))</f>
        <v>#N/A</v>
      </c>
      <c r="W432" s="207" t="s">
        <v>159</v>
      </c>
    </row>
    <row r="433" spans="10:23" x14ac:dyDescent="0.25">
      <c r="J433"/>
      <c r="L433" s="196" t="e">
        <f>IF(VLOOKUP($B433,'Data summary'!$L$2:$W$523,L$14,FALSE)=0,NA(),VLOOKUP($B433,'Data summary'!$L$2:$W$523,L$14,FALSE))</f>
        <v>#N/A</v>
      </c>
      <c r="M433" s="197" t="e">
        <f>IF(VLOOKUP($B433,'Data summary'!$L$2:$W$523,M$14,FALSE)=0,NA(),VLOOKUP($B433,'Data summary'!$L$2:$W$523,M$14,FALSE))</f>
        <v>#N/A</v>
      </c>
      <c r="N433" s="197" t="e">
        <f>IF(VLOOKUP($B433,'Data summary'!$L$2:$W$523,N$14,FALSE)=0,NA(),VLOOKUP($B433,'Data summary'!$L$2:$W$523,N$14,FALSE))</f>
        <v>#N/A</v>
      </c>
      <c r="O433" s="197" t="e">
        <f>IF(VLOOKUP($B433,'Data summary'!$L$2:$W$523,O$14,FALSE)=0,NA(),VLOOKUP($B433,'Data summary'!$L$2:$W$523,O$14,FALSE))</f>
        <v>#N/A</v>
      </c>
      <c r="P433" s="197" t="e">
        <f>IF(VLOOKUP($B433,'Data summary'!$L$2:$W$523,P$14,FALSE)=0,NA(),VLOOKUP($B433,'Data summary'!$L$2:$W$523,P$14,FALSE))</f>
        <v>#N/A</v>
      </c>
      <c r="Q433" s="197" t="e">
        <f>IF(VLOOKUP($B433,'Data summary'!$L$2:$W$523,Q$14,FALSE)=0,NA(),VLOOKUP($B433,'Data summary'!$L$2:$W$523,Q$14,FALSE))</f>
        <v>#N/A</v>
      </c>
      <c r="R433" s="197" t="e">
        <f>IF(VLOOKUP($B433,'Data summary'!$L$2:$W$523,R$14,FALSE)=0,NA(),VLOOKUP($B433,'Data summary'!$L$2:$W$523,R$14,FALSE))</f>
        <v>#N/A</v>
      </c>
      <c r="S433" s="197" t="e">
        <f>IF(VLOOKUP($B433,'Data summary'!$L$2:$W$523,S$14,FALSE)=0,NA(),VLOOKUP($B433,'Data summary'!$L$2:$W$523,S$14,FALSE))</f>
        <v>#N/A</v>
      </c>
      <c r="T433" s="197" t="e">
        <f>IF(VLOOKUP($B433,'Data summary'!$L$2:$W$523,T$14,FALSE)=0,NA(),VLOOKUP($B433,'Data summary'!$L$2:$W$523,T$14,FALSE))</f>
        <v>#N/A</v>
      </c>
      <c r="U433" s="197" t="e">
        <f>IF(VLOOKUP($B433,'Data summary'!$L$2:$W$523,U$14,FALSE)=0,NA(),VLOOKUP($B433,'Data summary'!$L$2:$W$523,U$14,FALSE))</f>
        <v>#N/A</v>
      </c>
      <c r="V433" s="198" t="e">
        <f>IF(VLOOKUP($B433,'Data summary'!$L$2:$W$523,V$14,FALSE)=0,NA(),VLOOKUP($B433,'Data summary'!$L$2:$W$523,V$14,FALSE))</f>
        <v>#N/A</v>
      </c>
      <c r="W433" s="207" t="s">
        <v>159</v>
      </c>
    </row>
    <row r="434" spans="10:23" x14ac:dyDescent="0.25">
      <c r="J434"/>
      <c r="L434" s="196" t="e">
        <f>IF(VLOOKUP($B434,'Data summary'!$L$2:$W$523,L$14,FALSE)=0,NA(),VLOOKUP($B434,'Data summary'!$L$2:$W$523,L$14,FALSE))</f>
        <v>#N/A</v>
      </c>
      <c r="M434" s="197" t="e">
        <f>IF(VLOOKUP($B434,'Data summary'!$L$2:$W$523,M$14,FALSE)=0,NA(),VLOOKUP($B434,'Data summary'!$L$2:$W$523,M$14,FALSE))</f>
        <v>#N/A</v>
      </c>
      <c r="N434" s="197" t="e">
        <f>IF(VLOOKUP($B434,'Data summary'!$L$2:$W$523,N$14,FALSE)=0,NA(),VLOOKUP($B434,'Data summary'!$L$2:$W$523,N$14,FALSE))</f>
        <v>#N/A</v>
      </c>
      <c r="O434" s="197" t="e">
        <f>IF(VLOOKUP($B434,'Data summary'!$L$2:$W$523,O$14,FALSE)=0,NA(),VLOOKUP($B434,'Data summary'!$L$2:$W$523,O$14,FALSE))</f>
        <v>#N/A</v>
      </c>
      <c r="P434" s="197" t="e">
        <f>IF(VLOOKUP($B434,'Data summary'!$L$2:$W$523,P$14,FALSE)=0,NA(),VLOOKUP($B434,'Data summary'!$L$2:$W$523,P$14,FALSE))</f>
        <v>#N/A</v>
      </c>
      <c r="Q434" s="197" t="e">
        <f>IF(VLOOKUP($B434,'Data summary'!$L$2:$W$523,Q$14,FALSE)=0,NA(),VLOOKUP($B434,'Data summary'!$L$2:$W$523,Q$14,FALSE))</f>
        <v>#N/A</v>
      </c>
      <c r="R434" s="197" t="e">
        <f>IF(VLOOKUP($B434,'Data summary'!$L$2:$W$523,R$14,FALSE)=0,NA(),VLOOKUP($B434,'Data summary'!$L$2:$W$523,R$14,FALSE))</f>
        <v>#N/A</v>
      </c>
      <c r="S434" s="197" t="e">
        <f>IF(VLOOKUP($B434,'Data summary'!$L$2:$W$523,S$14,FALSE)=0,NA(),VLOOKUP($B434,'Data summary'!$L$2:$W$523,S$14,FALSE))</f>
        <v>#N/A</v>
      </c>
      <c r="T434" s="197" t="e">
        <f>IF(VLOOKUP($B434,'Data summary'!$L$2:$W$523,T$14,FALSE)=0,NA(),VLOOKUP($B434,'Data summary'!$L$2:$W$523,T$14,FALSE))</f>
        <v>#N/A</v>
      </c>
      <c r="U434" s="197" t="e">
        <f>IF(VLOOKUP($B434,'Data summary'!$L$2:$W$523,U$14,FALSE)=0,NA(),VLOOKUP($B434,'Data summary'!$L$2:$W$523,U$14,FALSE))</f>
        <v>#N/A</v>
      </c>
      <c r="V434" s="198" t="e">
        <f>IF(VLOOKUP($B434,'Data summary'!$L$2:$W$523,V$14,FALSE)=0,NA(),VLOOKUP($B434,'Data summary'!$L$2:$W$523,V$14,FALSE))</f>
        <v>#N/A</v>
      </c>
      <c r="W434" s="207" t="s">
        <v>159</v>
      </c>
    </row>
    <row r="435" spans="10:23" x14ac:dyDescent="0.25">
      <c r="J435"/>
      <c r="L435" s="196" t="e">
        <f>IF(VLOOKUP($B435,'Data summary'!$L$2:$W$523,L$14,FALSE)=0,NA(),VLOOKUP($B435,'Data summary'!$L$2:$W$523,L$14,FALSE))</f>
        <v>#N/A</v>
      </c>
      <c r="M435" s="197" t="e">
        <f>IF(VLOOKUP($B435,'Data summary'!$L$2:$W$523,M$14,FALSE)=0,NA(),VLOOKUP($B435,'Data summary'!$L$2:$W$523,M$14,FALSE))</f>
        <v>#N/A</v>
      </c>
      <c r="N435" s="197" t="e">
        <f>IF(VLOOKUP($B435,'Data summary'!$L$2:$W$523,N$14,FALSE)=0,NA(),VLOOKUP($B435,'Data summary'!$L$2:$W$523,N$14,FALSE))</f>
        <v>#N/A</v>
      </c>
      <c r="O435" s="197" t="e">
        <f>IF(VLOOKUP($B435,'Data summary'!$L$2:$W$523,O$14,FALSE)=0,NA(),VLOOKUP($B435,'Data summary'!$L$2:$W$523,O$14,FALSE))</f>
        <v>#N/A</v>
      </c>
      <c r="P435" s="197" t="e">
        <f>IF(VLOOKUP($B435,'Data summary'!$L$2:$W$523,P$14,FALSE)=0,NA(),VLOOKUP($B435,'Data summary'!$L$2:$W$523,P$14,FALSE))</f>
        <v>#N/A</v>
      </c>
      <c r="Q435" s="197" t="e">
        <f>IF(VLOOKUP($B435,'Data summary'!$L$2:$W$523,Q$14,FALSE)=0,NA(),VLOOKUP($B435,'Data summary'!$L$2:$W$523,Q$14,FALSE))</f>
        <v>#N/A</v>
      </c>
      <c r="R435" s="197" t="e">
        <f>IF(VLOOKUP($B435,'Data summary'!$L$2:$W$523,R$14,FALSE)=0,NA(),VLOOKUP($B435,'Data summary'!$L$2:$W$523,R$14,FALSE))</f>
        <v>#N/A</v>
      </c>
      <c r="S435" s="197" t="e">
        <f>IF(VLOOKUP($B435,'Data summary'!$L$2:$W$523,S$14,FALSE)=0,NA(),VLOOKUP($B435,'Data summary'!$L$2:$W$523,S$14,FALSE))</f>
        <v>#N/A</v>
      </c>
      <c r="T435" s="197" t="e">
        <f>IF(VLOOKUP($B435,'Data summary'!$L$2:$W$523,T$14,FALSE)=0,NA(),VLOOKUP($B435,'Data summary'!$L$2:$W$523,T$14,FALSE))</f>
        <v>#N/A</v>
      </c>
      <c r="U435" s="197" t="e">
        <f>IF(VLOOKUP($B435,'Data summary'!$L$2:$W$523,U$14,FALSE)=0,NA(),VLOOKUP($B435,'Data summary'!$L$2:$W$523,U$14,FALSE))</f>
        <v>#N/A</v>
      </c>
      <c r="V435" s="198" t="e">
        <f>IF(VLOOKUP($B435,'Data summary'!$L$2:$W$523,V$14,FALSE)=0,NA(),VLOOKUP($B435,'Data summary'!$L$2:$W$523,V$14,FALSE))</f>
        <v>#N/A</v>
      </c>
      <c r="W435" s="207" t="s">
        <v>159</v>
      </c>
    </row>
    <row r="436" spans="10:23" x14ac:dyDescent="0.25">
      <c r="J436"/>
      <c r="L436" s="196" t="e">
        <f>IF(VLOOKUP($B436,'Data summary'!$L$2:$W$523,L$14,FALSE)=0,NA(),VLOOKUP($B436,'Data summary'!$L$2:$W$523,L$14,FALSE))</f>
        <v>#N/A</v>
      </c>
      <c r="M436" s="197" t="e">
        <f>IF(VLOOKUP($B436,'Data summary'!$L$2:$W$523,M$14,FALSE)=0,NA(),VLOOKUP($B436,'Data summary'!$L$2:$W$523,M$14,FALSE))</f>
        <v>#N/A</v>
      </c>
      <c r="N436" s="197" t="e">
        <f>IF(VLOOKUP($B436,'Data summary'!$L$2:$W$523,N$14,FALSE)=0,NA(),VLOOKUP($B436,'Data summary'!$L$2:$W$523,N$14,FALSE))</f>
        <v>#N/A</v>
      </c>
      <c r="O436" s="197" t="e">
        <f>IF(VLOOKUP($B436,'Data summary'!$L$2:$W$523,O$14,FALSE)=0,NA(),VLOOKUP($B436,'Data summary'!$L$2:$W$523,O$14,FALSE))</f>
        <v>#N/A</v>
      </c>
      <c r="P436" s="197" t="e">
        <f>IF(VLOOKUP($B436,'Data summary'!$L$2:$W$523,P$14,FALSE)=0,NA(),VLOOKUP($B436,'Data summary'!$L$2:$W$523,P$14,FALSE))</f>
        <v>#N/A</v>
      </c>
      <c r="Q436" s="197" t="e">
        <f>IF(VLOOKUP($B436,'Data summary'!$L$2:$W$523,Q$14,FALSE)=0,NA(),VLOOKUP($B436,'Data summary'!$L$2:$W$523,Q$14,FALSE))</f>
        <v>#N/A</v>
      </c>
      <c r="R436" s="197" t="e">
        <f>IF(VLOOKUP($B436,'Data summary'!$L$2:$W$523,R$14,FALSE)=0,NA(),VLOOKUP($B436,'Data summary'!$L$2:$W$523,R$14,FALSE))</f>
        <v>#N/A</v>
      </c>
      <c r="S436" s="197" t="e">
        <f>IF(VLOOKUP($B436,'Data summary'!$L$2:$W$523,S$14,FALSE)=0,NA(),VLOOKUP($B436,'Data summary'!$L$2:$W$523,S$14,FALSE))</f>
        <v>#N/A</v>
      </c>
      <c r="T436" s="197" t="e">
        <f>IF(VLOOKUP($B436,'Data summary'!$L$2:$W$523,T$14,FALSE)=0,NA(),VLOOKUP($B436,'Data summary'!$L$2:$W$523,T$14,FALSE))</f>
        <v>#N/A</v>
      </c>
      <c r="U436" s="197" t="e">
        <f>IF(VLOOKUP($B436,'Data summary'!$L$2:$W$523,U$14,FALSE)=0,NA(),VLOOKUP($B436,'Data summary'!$L$2:$W$523,U$14,FALSE))</f>
        <v>#N/A</v>
      </c>
      <c r="V436" s="198" t="e">
        <f>IF(VLOOKUP($B436,'Data summary'!$L$2:$W$523,V$14,FALSE)=0,NA(),VLOOKUP($B436,'Data summary'!$L$2:$W$523,V$14,FALSE))</f>
        <v>#N/A</v>
      </c>
      <c r="W436" s="207" t="s">
        <v>159</v>
      </c>
    </row>
    <row r="437" spans="10:23" x14ac:dyDescent="0.25">
      <c r="J437"/>
      <c r="L437" s="196" t="e">
        <f>IF(VLOOKUP($B437,'Data summary'!$L$2:$W$523,L$14,FALSE)=0,NA(),VLOOKUP($B437,'Data summary'!$L$2:$W$523,L$14,FALSE))</f>
        <v>#N/A</v>
      </c>
      <c r="M437" s="197" t="e">
        <f>IF(VLOOKUP($B437,'Data summary'!$L$2:$W$523,M$14,FALSE)=0,NA(),VLOOKUP($B437,'Data summary'!$L$2:$W$523,M$14,FALSE))</f>
        <v>#N/A</v>
      </c>
      <c r="N437" s="197" t="e">
        <f>IF(VLOOKUP($B437,'Data summary'!$L$2:$W$523,N$14,FALSE)=0,NA(),VLOOKUP($B437,'Data summary'!$L$2:$W$523,N$14,FALSE))</f>
        <v>#N/A</v>
      </c>
      <c r="O437" s="197" t="e">
        <f>IF(VLOOKUP($B437,'Data summary'!$L$2:$W$523,O$14,FALSE)=0,NA(),VLOOKUP($B437,'Data summary'!$L$2:$W$523,O$14,FALSE))</f>
        <v>#N/A</v>
      </c>
      <c r="P437" s="197" t="e">
        <f>IF(VLOOKUP($B437,'Data summary'!$L$2:$W$523,P$14,FALSE)=0,NA(),VLOOKUP($B437,'Data summary'!$L$2:$W$523,P$14,FALSE))</f>
        <v>#N/A</v>
      </c>
      <c r="Q437" s="197" t="e">
        <f>IF(VLOOKUP($B437,'Data summary'!$L$2:$W$523,Q$14,FALSE)=0,NA(),VLOOKUP($B437,'Data summary'!$L$2:$W$523,Q$14,FALSE))</f>
        <v>#N/A</v>
      </c>
      <c r="R437" s="197" t="e">
        <f>IF(VLOOKUP($B437,'Data summary'!$L$2:$W$523,R$14,FALSE)=0,NA(),VLOOKUP($B437,'Data summary'!$L$2:$W$523,R$14,FALSE))</f>
        <v>#N/A</v>
      </c>
      <c r="S437" s="197" t="e">
        <f>IF(VLOOKUP($B437,'Data summary'!$L$2:$W$523,S$14,FALSE)=0,NA(),VLOOKUP($B437,'Data summary'!$L$2:$W$523,S$14,FALSE))</f>
        <v>#N/A</v>
      </c>
      <c r="T437" s="197" t="e">
        <f>IF(VLOOKUP($B437,'Data summary'!$L$2:$W$523,T$14,FALSE)=0,NA(),VLOOKUP($B437,'Data summary'!$L$2:$W$523,T$14,FALSE))</f>
        <v>#N/A</v>
      </c>
      <c r="U437" s="197" t="e">
        <f>IF(VLOOKUP($B437,'Data summary'!$L$2:$W$523,U$14,FALSE)=0,NA(),VLOOKUP($B437,'Data summary'!$L$2:$W$523,U$14,FALSE))</f>
        <v>#N/A</v>
      </c>
      <c r="V437" s="198" t="e">
        <f>IF(VLOOKUP($B437,'Data summary'!$L$2:$W$523,V$14,FALSE)=0,NA(),VLOOKUP($B437,'Data summary'!$L$2:$W$523,V$14,FALSE))</f>
        <v>#N/A</v>
      </c>
      <c r="W437" s="207" t="s">
        <v>159</v>
      </c>
    </row>
    <row r="438" spans="10:23" x14ac:dyDescent="0.25">
      <c r="J438"/>
      <c r="L438" s="196" t="e">
        <f>IF(VLOOKUP($B438,'Data summary'!$L$2:$W$523,L$14,FALSE)=0,NA(),VLOOKUP($B438,'Data summary'!$L$2:$W$523,L$14,FALSE))</f>
        <v>#N/A</v>
      </c>
      <c r="M438" s="197" t="e">
        <f>IF(VLOOKUP($B438,'Data summary'!$L$2:$W$523,M$14,FALSE)=0,NA(),VLOOKUP($B438,'Data summary'!$L$2:$W$523,M$14,FALSE))</f>
        <v>#N/A</v>
      </c>
      <c r="N438" s="197" t="e">
        <f>IF(VLOOKUP($B438,'Data summary'!$L$2:$W$523,N$14,FALSE)=0,NA(),VLOOKUP($B438,'Data summary'!$L$2:$W$523,N$14,FALSE))</f>
        <v>#N/A</v>
      </c>
      <c r="O438" s="197" t="e">
        <f>IF(VLOOKUP($B438,'Data summary'!$L$2:$W$523,O$14,FALSE)=0,NA(),VLOOKUP($B438,'Data summary'!$L$2:$W$523,O$14,FALSE))</f>
        <v>#N/A</v>
      </c>
      <c r="P438" s="197" t="e">
        <f>IF(VLOOKUP($B438,'Data summary'!$L$2:$W$523,P$14,FALSE)=0,NA(),VLOOKUP($B438,'Data summary'!$L$2:$W$523,P$14,FALSE))</f>
        <v>#N/A</v>
      </c>
      <c r="Q438" s="197" t="e">
        <f>IF(VLOOKUP($B438,'Data summary'!$L$2:$W$523,Q$14,FALSE)=0,NA(),VLOOKUP($B438,'Data summary'!$L$2:$W$523,Q$14,FALSE))</f>
        <v>#N/A</v>
      </c>
      <c r="R438" s="197" t="e">
        <f>IF(VLOOKUP($B438,'Data summary'!$L$2:$W$523,R$14,FALSE)=0,NA(),VLOOKUP($B438,'Data summary'!$L$2:$W$523,R$14,FALSE))</f>
        <v>#N/A</v>
      </c>
      <c r="S438" s="197" t="e">
        <f>IF(VLOOKUP($B438,'Data summary'!$L$2:$W$523,S$14,FALSE)=0,NA(),VLOOKUP($B438,'Data summary'!$L$2:$W$523,S$14,FALSE))</f>
        <v>#N/A</v>
      </c>
      <c r="T438" s="197" t="e">
        <f>IF(VLOOKUP($B438,'Data summary'!$L$2:$W$523,T$14,FALSE)=0,NA(),VLOOKUP($B438,'Data summary'!$L$2:$W$523,T$14,FALSE))</f>
        <v>#N/A</v>
      </c>
      <c r="U438" s="197" t="e">
        <f>IF(VLOOKUP($B438,'Data summary'!$L$2:$W$523,U$14,FALSE)=0,NA(),VLOOKUP($B438,'Data summary'!$L$2:$W$523,U$14,FALSE))</f>
        <v>#N/A</v>
      </c>
      <c r="V438" s="198" t="e">
        <f>IF(VLOOKUP($B438,'Data summary'!$L$2:$W$523,V$14,FALSE)=0,NA(),VLOOKUP($B438,'Data summary'!$L$2:$W$523,V$14,FALSE))</f>
        <v>#N/A</v>
      </c>
      <c r="W438" s="207" t="s">
        <v>159</v>
      </c>
    </row>
    <row r="439" spans="10:23" x14ac:dyDescent="0.25">
      <c r="J439"/>
      <c r="L439" s="196" t="e">
        <f>IF(VLOOKUP($B439,'Data summary'!$L$2:$W$523,L$14,FALSE)=0,NA(),VLOOKUP($B439,'Data summary'!$L$2:$W$523,L$14,FALSE))</f>
        <v>#N/A</v>
      </c>
      <c r="M439" s="197" t="e">
        <f>IF(VLOOKUP($B439,'Data summary'!$L$2:$W$523,M$14,FALSE)=0,NA(),VLOOKUP($B439,'Data summary'!$L$2:$W$523,M$14,FALSE))</f>
        <v>#N/A</v>
      </c>
      <c r="N439" s="197" t="e">
        <f>IF(VLOOKUP($B439,'Data summary'!$L$2:$W$523,N$14,FALSE)=0,NA(),VLOOKUP($B439,'Data summary'!$L$2:$W$523,N$14,FALSE))</f>
        <v>#N/A</v>
      </c>
      <c r="O439" s="197" t="e">
        <f>IF(VLOOKUP($B439,'Data summary'!$L$2:$W$523,O$14,FALSE)=0,NA(),VLOOKUP($B439,'Data summary'!$L$2:$W$523,O$14,FALSE))</f>
        <v>#N/A</v>
      </c>
      <c r="P439" s="197" t="e">
        <f>IF(VLOOKUP($B439,'Data summary'!$L$2:$W$523,P$14,FALSE)=0,NA(),VLOOKUP($B439,'Data summary'!$L$2:$W$523,P$14,FALSE))</f>
        <v>#N/A</v>
      </c>
      <c r="Q439" s="197" t="e">
        <f>IF(VLOOKUP($B439,'Data summary'!$L$2:$W$523,Q$14,FALSE)=0,NA(),VLOOKUP($B439,'Data summary'!$L$2:$W$523,Q$14,FALSE))</f>
        <v>#N/A</v>
      </c>
      <c r="R439" s="197" t="e">
        <f>IF(VLOOKUP($B439,'Data summary'!$L$2:$W$523,R$14,FALSE)=0,NA(),VLOOKUP($B439,'Data summary'!$L$2:$W$523,R$14,FALSE))</f>
        <v>#N/A</v>
      </c>
      <c r="S439" s="197" t="e">
        <f>IF(VLOOKUP($B439,'Data summary'!$L$2:$W$523,S$14,FALSE)=0,NA(),VLOOKUP($B439,'Data summary'!$L$2:$W$523,S$14,FALSE))</f>
        <v>#N/A</v>
      </c>
      <c r="T439" s="197" t="e">
        <f>IF(VLOOKUP($B439,'Data summary'!$L$2:$W$523,T$14,FALSE)=0,NA(),VLOOKUP($B439,'Data summary'!$L$2:$W$523,T$14,FALSE))</f>
        <v>#N/A</v>
      </c>
      <c r="U439" s="197" t="e">
        <f>IF(VLOOKUP($B439,'Data summary'!$L$2:$W$523,U$14,FALSE)=0,NA(),VLOOKUP($B439,'Data summary'!$L$2:$W$523,U$14,FALSE))</f>
        <v>#N/A</v>
      </c>
      <c r="V439" s="198" t="e">
        <f>IF(VLOOKUP($B439,'Data summary'!$L$2:$W$523,V$14,FALSE)=0,NA(),VLOOKUP($B439,'Data summary'!$L$2:$W$523,V$14,FALSE))</f>
        <v>#N/A</v>
      </c>
      <c r="W439" s="207" t="s">
        <v>159</v>
      </c>
    </row>
    <row r="440" spans="10:23" x14ac:dyDescent="0.25">
      <c r="J440"/>
      <c r="L440" s="196" t="e">
        <f>IF(VLOOKUP($B440,'Data summary'!$L$2:$W$523,L$14,FALSE)=0,NA(),VLOOKUP($B440,'Data summary'!$L$2:$W$523,L$14,FALSE))</f>
        <v>#N/A</v>
      </c>
      <c r="M440" s="197" t="e">
        <f>IF(VLOOKUP($B440,'Data summary'!$L$2:$W$523,M$14,FALSE)=0,NA(),VLOOKUP($B440,'Data summary'!$L$2:$W$523,M$14,FALSE))</f>
        <v>#N/A</v>
      </c>
      <c r="N440" s="197" t="e">
        <f>IF(VLOOKUP($B440,'Data summary'!$L$2:$W$523,N$14,FALSE)=0,NA(),VLOOKUP($B440,'Data summary'!$L$2:$W$523,N$14,FALSE))</f>
        <v>#N/A</v>
      </c>
      <c r="O440" s="197" t="e">
        <f>IF(VLOOKUP($B440,'Data summary'!$L$2:$W$523,O$14,FALSE)=0,NA(),VLOOKUP($B440,'Data summary'!$L$2:$W$523,O$14,FALSE))</f>
        <v>#N/A</v>
      </c>
      <c r="P440" s="197" t="e">
        <f>IF(VLOOKUP($B440,'Data summary'!$L$2:$W$523,P$14,FALSE)=0,NA(),VLOOKUP($B440,'Data summary'!$L$2:$W$523,P$14,FALSE))</f>
        <v>#N/A</v>
      </c>
      <c r="Q440" s="197" t="e">
        <f>IF(VLOOKUP($B440,'Data summary'!$L$2:$W$523,Q$14,FALSE)=0,NA(),VLOOKUP($B440,'Data summary'!$L$2:$W$523,Q$14,FALSE))</f>
        <v>#N/A</v>
      </c>
      <c r="R440" s="197" t="e">
        <f>IF(VLOOKUP($B440,'Data summary'!$L$2:$W$523,R$14,FALSE)=0,NA(),VLOOKUP($B440,'Data summary'!$L$2:$W$523,R$14,FALSE))</f>
        <v>#N/A</v>
      </c>
      <c r="S440" s="197" t="e">
        <f>IF(VLOOKUP($B440,'Data summary'!$L$2:$W$523,S$14,FALSE)=0,NA(),VLOOKUP($B440,'Data summary'!$L$2:$W$523,S$14,FALSE))</f>
        <v>#N/A</v>
      </c>
      <c r="T440" s="197" t="e">
        <f>IF(VLOOKUP($B440,'Data summary'!$L$2:$W$523,T$14,FALSE)=0,NA(),VLOOKUP($B440,'Data summary'!$L$2:$W$523,T$14,FALSE))</f>
        <v>#N/A</v>
      </c>
      <c r="U440" s="197" t="e">
        <f>IF(VLOOKUP($B440,'Data summary'!$L$2:$W$523,U$14,FALSE)=0,NA(),VLOOKUP($B440,'Data summary'!$L$2:$W$523,U$14,FALSE))</f>
        <v>#N/A</v>
      </c>
      <c r="V440" s="198" t="e">
        <f>IF(VLOOKUP($B440,'Data summary'!$L$2:$W$523,V$14,FALSE)=0,NA(),VLOOKUP($B440,'Data summary'!$L$2:$W$523,V$14,FALSE))</f>
        <v>#N/A</v>
      </c>
      <c r="W440" s="207" t="s">
        <v>159</v>
      </c>
    </row>
    <row r="441" spans="10:23" x14ac:dyDescent="0.25">
      <c r="J441"/>
      <c r="L441" s="196" t="e">
        <f>IF(VLOOKUP($B441,'Data summary'!$L$2:$W$523,L$14,FALSE)=0,NA(),VLOOKUP($B441,'Data summary'!$L$2:$W$523,L$14,FALSE))</f>
        <v>#N/A</v>
      </c>
      <c r="M441" s="197" t="e">
        <f>IF(VLOOKUP($B441,'Data summary'!$L$2:$W$523,M$14,FALSE)=0,NA(),VLOOKUP($B441,'Data summary'!$L$2:$W$523,M$14,FALSE))</f>
        <v>#N/A</v>
      </c>
      <c r="N441" s="197" t="e">
        <f>IF(VLOOKUP($B441,'Data summary'!$L$2:$W$523,N$14,FALSE)=0,NA(),VLOOKUP($B441,'Data summary'!$L$2:$W$523,N$14,FALSE))</f>
        <v>#N/A</v>
      </c>
      <c r="O441" s="197" t="e">
        <f>IF(VLOOKUP($B441,'Data summary'!$L$2:$W$523,O$14,FALSE)=0,NA(),VLOOKUP($B441,'Data summary'!$L$2:$W$523,O$14,FALSE))</f>
        <v>#N/A</v>
      </c>
      <c r="P441" s="197" t="e">
        <f>IF(VLOOKUP($B441,'Data summary'!$L$2:$W$523,P$14,FALSE)=0,NA(),VLOOKUP($B441,'Data summary'!$L$2:$W$523,P$14,FALSE))</f>
        <v>#N/A</v>
      </c>
      <c r="Q441" s="197" t="e">
        <f>IF(VLOOKUP($B441,'Data summary'!$L$2:$W$523,Q$14,FALSE)=0,NA(),VLOOKUP($B441,'Data summary'!$L$2:$W$523,Q$14,FALSE))</f>
        <v>#N/A</v>
      </c>
      <c r="R441" s="197" t="e">
        <f>IF(VLOOKUP($B441,'Data summary'!$L$2:$W$523,R$14,FALSE)=0,NA(),VLOOKUP($B441,'Data summary'!$L$2:$W$523,R$14,FALSE))</f>
        <v>#N/A</v>
      </c>
      <c r="S441" s="197" t="e">
        <f>IF(VLOOKUP($B441,'Data summary'!$L$2:$W$523,S$14,FALSE)=0,NA(),VLOOKUP($B441,'Data summary'!$L$2:$W$523,S$14,FALSE))</f>
        <v>#N/A</v>
      </c>
      <c r="T441" s="197" t="e">
        <f>IF(VLOOKUP($B441,'Data summary'!$L$2:$W$523,T$14,FALSE)=0,NA(),VLOOKUP($B441,'Data summary'!$L$2:$W$523,T$14,FALSE))</f>
        <v>#N/A</v>
      </c>
      <c r="U441" s="197" t="e">
        <f>IF(VLOOKUP($B441,'Data summary'!$L$2:$W$523,U$14,FALSE)=0,NA(),VLOOKUP($B441,'Data summary'!$L$2:$W$523,U$14,FALSE))</f>
        <v>#N/A</v>
      </c>
      <c r="V441" s="198" t="e">
        <f>IF(VLOOKUP($B441,'Data summary'!$L$2:$W$523,V$14,FALSE)=0,NA(),VLOOKUP($B441,'Data summary'!$L$2:$W$523,V$14,FALSE))</f>
        <v>#N/A</v>
      </c>
      <c r="W441" s="207" t="s">
        <v>159</v>
      </c>
    </row>
    <row r="442" spans="10:23" x14ac:dyDescent="0.25">
      <c r="J442"/>
      <c r="L442" s="196" t="e">
        <f>IF(VLOOKUP($B442,'Data summary'!$L$2:$W$523,L$14,FALSE)=0,NA(),VLOOKUP($B442,'Data summary'!$L$2:$W$523,L$14,FALSE))</f>
        <v>#N/A</v>
      </c>
      <c r="M442" s="197" t="e">
        <f>IF(VLOOKUP($B442,'Data summary'!$L$2:$W$523,M$14,FALSE)=0,NA(),VLOOKUP($B442,'Data summary'!$L$2:$W$523,M$14,FALSE))</f>
        <v>#N/A</v>
      </c>
      <c r="N442" s="197" t="e">
        <f>IF(VLOOKUP($B442,'Data summary'!$L$2:$W$523,N$14,FALSE)=0,NA(),VLOOKUP($B442,'Data summary'!$L$2:$W$523,N$14,FALSE))</f>
        <v>#N/A</v>
      </c>
      <c r="O442" s="197" t="e">
        <f>IF(VLOOKUP($B442,'Data summary'!$L$2:$W$523,O$14,FALSE)=0,NA(),VLOOKUP($B442,'Data summary'!$L$2:$W$523,O$14,FALSE))</f>
        <v>#N/A</v>
      </c>
      <c r="P442" s="197" t="e">
        <f>IF(VLOOKUP($B442,'Data summary'!$L$2:$W$523,P$14,FALSE)=0,NA(),VLOOKUP($B442,'Data summary'!$L$2:$W$523,P$14,FALSE))</f>
        <v>#N/A</v>
      </c>
      <c r="Q442" s="197" t="e">
        <f>IF(VLOOKUP($B442,'Data summary'!$L$2:$W$523,Q$14,FALSE)=0,NA(),VLOOKUP($B442,'Data summary'!$L$2:$W$523,Q$14,FALSE))</f>
        <v>#N/A</v>
      </c>
      <c r="R442" s="197" t="e">
        <f>IF(VLOOKUP($B442,'Data summary'!$L$2:$W$523,R$14,FALSE)=0,NA(),VLOOKUP($B442,'Data summary'!$L$2:$W$523,R$14,FALSE))</f>
        <v>#N/A</v>
      </c>
      <c r="S442" s="197" t="e">
        <f>IF(VLOOKUP($B442,'Data summary'!$L$2:$W$523,S$14,FALSE)=0,NA(),VLOOKUP($B442,'Data summary'!$L$2:$W$523,S$14,FALSE))</f>
        <v>#N/A</v>
      </c>
      <c r="T442" s="197" t="e">
        <f>IF(VLOOKUP($B442,'Data summary'!$L$2:$W$523,T$14,FALSE)=0,NA(),VLOOKUP($B442,'Data summary'!$L$2:$W$523,T$14,FALSE))</f>
        <v>#N/A</v>
      </c>
      <c r="U442" s="197" t="e">
        <f>IF(VLOOKUP($B442,'Data summary'!$L$2:$W$523,U$14,FALSE)=0,NA(),VLOOKUP($B442,'Data summary'!$L$2:$W$523,U$14,FALSE))</f>
        <v>#N/A</v>
      </c>
      <c r="V442" s="198" t="e">
        <f>IF(VLOOKUP($B442,'Data summary'!$L$2:$W$523,V$14,FALSE)=0,NA(),VLOOKUP($B442,'Data summary'!$L$2:$W$523,V$14,FALSE))</f>
        <v>#N/A</v>
      </c>
      <c r="W442" s="207" t="s">
        <v>159</v>
      </c>
    </row>
    <row r="443" spans="10:23" x14ac:dyDescent="0.25">
      <c r="J443"/>
      <c r="L443" s="196" t="e">
        <f>IF(VLOOKUP($B443,'Data summary'!$L$2:$W$523,L$14,FALSE)=0,NA(),VLOOKUP($B443,'Data summary'!$L$2:$W$523,L$14,FALSE))</f>
        <v>#N/A</v>
      </c>
      <c r="M443" s="197" t="e">
        <f>IF(VLOOKUP($B443,'Data summary'!$L$2:$W$523,M$14,FALSE)=0,NA(),VLOOKUP($B443,'Data summary'!$L$2:$W$523,M$14,FALSE))</f>
        <v>#N/A</v>
      </c>
      <c r="N443" s="197" t="e">
        <f>IF(VLOOKUP($B443,'Data summary'!$L$2:$W$523,N$14,FALSE)=0,NA(),VLOOKUP($B443,'Data summary'!$L$2:$W$523,N$14,FALSE))</f>
        <v>#N/A</v>
      </c>
      <c r="O443" s="197" t="e">
        <f>IF(VLOOKUP($B443,'Data summary'!$L$2:$W$523,O$14,FALSE)=0,NA(),VLOOKUP($B443,'Data summary'!$L$2:$W$523,O$14,FALSE))</f>
        <v>#N/A</v>
      </c>
      <c r="P443" s="197" t="e">
        <f>IF(VLOOKUP($B443,'Data summary'!$L$2:$W$523,P$14,FALSE)=0,NA(),VLOOKUP($B443,'Data summary'!$L$2:$W$523,P$14,FALSE))</f>
        <v>#N/A</v>
      </c>
      <c r="Q443" s="197" t="e">
        <f>IF(VLOOKUP($B443,'Data summary'!$L$2:$W$523,Q$14,FALSE)=0,NA(),VLOOKUP($B443,'Data summary'!$L$2:$W$523,Q$14,FALSE))</f>
        <v>#N/A</v>
      </c>
      <c r="R443" s="197" t="e">
        <f>IF(VLOOKUP($B443,'Data summary'!$L$2:$W$523,R$14,FALSE)=0,NA(),VLOOKUP($B443,'Data summary'!$L$2:$W$523,R$14,FALSE))</f>
        <v>#N/A</v>
      </c>
      <c r="S443" s="197" t="e">
        <f>IF(VLOOKUP($B443,'Data summary'!$L$2:$W$523,S$14,FALSE)=0,NA(),VLOOKUP($B443,'Data summary'!$L$2:$W$523,S$14,FALSE))</f>
        <v>#N/A</v>
      </c>
      <c r="T443" s="197" t="e">
        <f>IF(VLOOKUP($B443,'Data summary'!$L$2:$W$523,T$14,FALSE)=0,NA(),VLOOKUP($B443,'Data summary'!$L$2:$W$523,T$14,FALSE))</f>
        <v>#N/A</v>
      </c>
      <c r="U443" s="197" t="e">
        <f>IF(VLOOKUP($B443,'Data summary'!$L$2:$W$523,U$14,FALSE)=0,NA(),VLOOKUP($B443,'Data summary'!$L$2:$W$523,U$14,FALSE))</f>
        <v>#N/A</v>
      </c>
      <c r="V443" s="198" t="e">
        <f>IF(VLOOKUP($B443,'Data summary'!$L$2:$W$523,V$14,FALSE)=0,NA(),VLOOKUP($B443,'Data summary'!$L$2:$W$523,V$14,FALSE))</f>
        <v>#N/A</v>
      </c>
      <c r="W443" s="207" t="s">
        <v>159</v>
      </c>
    </row>
    <row r="444" spans="10:23" x14ac:dyDescent="0.25">
      <c r="J444"/>
      <c r="L444" s="196" t="e">
        <f>IF(VLOOKUP($B444,'Data summary'!$L$2:$W$523,L$14,FALSE)=0,NA(),VLOOKUP($B444,'Data summary'!$L$2:$W$523,L$14,FALSE))</f>
        <v>#N/A</v>
      </c>
      <c r="M444" s="197" t="e">
        <f>IF(VLOOKUP($B444,'Data summary'!$L$2:$W$523,M$14,FALSE)=0,NA(),VLOOKUP($B444,'Data summary'!$L$2:$W$523,M$14,FALSE))</f>
        <v>#N/A</v>
      </c>
      <c r="N444" s="197" t="e">
        <f>IF(VLOOKUP($B444,'Data summary'!$L$2:$W$523,N$14,FALSE)=0,NA(),VLOOKUP($B444,'Data summary'!$L$2:$W$523,N$14,FALSE))</f>
        <v>#N/A</v>
      </c>
      <c r="O444" s="197" t="e">
        <f>IF(VLOOKUP($B444,'Data summary'!$L$2:$W$523,O$14,FALSE)=0,NA(),VLOOKUP($B444,'Data summary'!$L$2:$W$523,O$14,FALSE))</f>
        <v>#N/A</v>
      </c>
      <c r="P444" s="197" t="e">
        <f>IF(VLOOKUP($B444,'Data summary'!$L$2:$W$523,P$14,FALSE)=0,NA(),VLOOKUP($B444,'Data summary'!$L$2:$W$523,P$14,FALSE))</f>
        <v>#N/A</v>
      </c>
      <c r="Q444" s="197" t="e">
        <f>IF(VLOOKUP($B444,'Data summary'!$L$2:$W$523,Q$14,FALSE)=0,NA(),VLOOKUP($B444,'Data summary'!$L$2:$W$523,Q$14,FALSE))</f>
        <v>#N/A</v>
      </c>
      <c r="R444" s="197" t="e">
        <f>IF(VLOOKUP($B444,'Data summary'!$L$2:$W$523,R$14,FALSE)=0,NA(),VLOOKUP($B444,'Data summary'!$L$2:$W$523,R$14,FALSE))</f>
        <v>#N/A</v>
      </c>
      <c r="S444" s="197" t="e">
        <f>IF(VLOOKUP($B444,'Data summary'!$L$2:$W$523,S$14,FALSE)=0,NA(),VLOOKUP($B444,'Data summary'!$L$2:$W$523,S$14,FALSE))</f>
        <v>#N/A</v>
      </c>
      <c r="T444" s="197" t="e">
        <f>IF(VLOOKUP($B444,'Data summary'!$L$2:$W$523,T$14,FALSE)=0,NA(),VLOOKUP($B444,'Data summary'!$L$2:$W$523,T$14,FALSE))</f>
        <v>#N/A</v>
      </c>
      <c r="U444" s="197" t="e">
        <f>IF(VLOOKUP($B444,'Data summary'!$L$2:$W$523,U$14,FALSE)=0,NA(),VLOOKUP($B444,'Data summary'!$L$2:$W$523,U$14,FALSE))</f>
        <v>#N/A</v>
      </c>
      <c r="V444" s="198" t="e">
        <f>IF(VLOOKUP($B444,'Data summary'!$L$2:$W$523,V$14,FALSE)=0,NA(),VLOOKUP($B444,'Data summary'!$L$2:$W$523,V$14,FALSE))</f>
        <v>#N/A</v>
      </c>
      <c r="W444" s="207" t="s">
        <v>159</v>
      </c>
    </row>
    <row r="445" spans="10:23" x14ac:dyDescent="0.25">
      <c r="J445"/>
      <c r="L445" s="196" t="e">
        <f>IF(VLOOKUP($B445,'Data summary'!$L$2:$W$523,L$14,FALSE)=0,NA(),VLOOKUP($B445,'Data summary'!$L$2:$W$523,L$14,FALSE))</f>
        <v>#N/A</v>
      </c>
      <c r="M445" s="197" t="e">
        <f>IF(VLOOKUP($B445,'Data summary'!$L$2:$W$523,M$14,FALSE)=0,NA(),VLOOKUP($B445,'Data summary'!$L$2:$W$523,M$14,FALSE))</f>
        <v>#N/A</v>
      </c>
      <c r="N445" s="197" t="e">
        <f>IF(VLOOKUP($B445,'Data summary'!$L$2:$W$523,N$14,FALSE)=0,NA(),VLOOKUP($B445,'Data summary'!$L$2:$W$523,N$14,FALSE))</f>
        <v>#N/A</v>
      </c>
      <c r="O445" s="197" t="e">
        <f>IF(VLOOKUP($B445,'Data summary'!$L$2:$W$523,O$14,FALSE)=0,NA(),VLOOKUP($B445,'Data summary'!$L$2:$W$523,O$14,FALSE))</f>
        <v>#N/A</v>
      </c>
      <c r="P445" s="197" t="e">
        <f>IF(VLOOKUP($B445,'Data summary'!$L$2:$W$523,P$14,FALSE)=0,NA(),VLOOKUP($B445,'Data summary'!$L$2:$W$523,P$14,FALSE))</f>
        <v>#N/A</v>
      </c>
      <c r="Q445" s="197" t="e">
        <f>IF(VLOOKUP($B445,'Data summary'!$L$2:$W$523,Q$14,FALSE)=0,NA(),VLOOKUP($B445,'Data summary'!$L$2:$W$523,Q$14,FALSE))</f>
        <v>#N/A</v>
      </c>
      <c r="R445" s="197" t="e">
        <f>IF(VLOOKUP($B445,'Data summary'!$L$2:$W$523,R$14,FALSE)=0,NA(),VLOOKUP($B445,'Data summary'!$L$2:$W$523,R$14,FALSE))</f>
        <v>#N/A</v>
      </c>
      <c r="S445" s="197" t="e">
        <f>IF(VLOOKUP($B445,'Data summary'!$L$2:$W$523,S$14,FALSE)=0,NA(),VLOOKUP($B445,'Data summary'!$L$2:$W$523,S$14,FALSE))</f>
        <v>#N/A</v>
      </c>
      <c r="T445" s="197" t="e">
        <f>IF(VLOOKUP($B445,'Data summary'!$L$2:$W$523,T$14,FALSE)=0,NA(),VLOOKUP($B445,'Data summary'!$L$2:$W$523,T$14,FALSE))</f>
        <v>#N/A</v>
      </c>
      <c r="U445" s="197" t="e">
        <f>IF(VLOOKUP($B445,'Data summary'!$L$2:$W$523,U$14,FALSE)=0,NA(),VLOOKUP($B445,'Data summary'!$L$2:$W$523,U$14,FALSE))</f>
        <v>#N/A</v>
      </c>
      <c r="V445" s="198" t="e">
        <f>IF(VLOOKUP($B445,'Data summary'!$L$2:$W$523,V$14,FALSE)=0,NA(),VLOOKUP($B445,'Data summary'!$L$2:$W$523,V$14,FALSE))</f>
        <v>#N/A</v>
      </c>
      <c r="W445" s="207" t="s">
        <v>159</v>
      </c>
    </row>
    <row r="446" spans="10:23" x14ac:dyDescent="0.25">
      <c r="J446"/>
      <c r="L446" s="196" t="e">
        <f>IF(VLOOKUP($B446,'Data summary'!$L$2:$W$523,L$14,FALSE)=0,NA(),VLOOKUP($B446,'Data summary'!$L$2:$W$523,L$14,FALSE))</f>
        <v>#N/A</v>
      </c>
      <c r="M446" s="197" t="e">
        <f>IF(VLOOKUP($B446,'Data summary'!$L$2:$W$523,M$14,FALSE)=0,NA(),VLOOKUP($B446,'Data summary'!$L$2:$W$523,M$14,FALSE))</f>
        <v>#N/A</v>
      </c>
      <c r="N446" s="197" t="e">
        <f>IF(VLOOKUP($B446,'Data summary'!$L$2:$W$523,N$14,FALSE)=0,NA(),VLOOKUP($B446,'Data summary'!$L$2:$W$523,N$14,FALSE))</f>
        <v>#N/A</v>
      </c>
      <c r="O446" s="197" t="e">
        <f>IF(VLOOKUP($B446,'Data summary'!$L$2:$W$523,O$14,FALSE)=0,NA(),VLOOKUP($B446,'Data summary'!$L$2:$W$523,O$14,FALSE))</f>
        <v>#N/A</v>
      </c>
      <c r="P446" s="197" t="e">
        <f>IF(VLOOKUP($B446,'Data summary'!$L$2:$W$523,P$14,FALSE)=0,NA(),VLOOKUP($B446,'Data summary'!$L$2:$W$523,P$14,FALSE))</f>
        <v>#N/A</v>
      </c>
      <c r="Q446" s="197" t="e">
        <f>IF(VLOOKUP($B446,'Data summary'!$L$2:$W$523,Q$14,FALSE)=0,NA(),VLOOKUP($B446,'Data summary'!$L$2:$W$523,Q$14,FALSE))</f>
        <v>#N/A</v>
      </c>
      <c r="R446" s="197" t="e">
        <f>IF(VLOOKUP($B446,'Data summary'!$L$2:$W$523,R$14,FALSE)=0,NA(),VLOOKUP($B446,'Data summary'!$L$2:$W$523,R$14,FALSE))</f>
        <v>#N/A</v>
      </c>
      <c r="S446" s="197" t="e">
        <f>IF(VLOOKUP($B446,'Data summary'!$L$2:$W$523,S$14,FALSE)=0,NA(),VLOOKUP($B446,'Data summary'!$L$2:$W$523,S$14,FALSE))</f>
        <v>#N/A</v>
      </c>
      <c r="T446" s="197" t="e">
        <f>IF(VLOOKUP($B446,'Data summary'!$L$2:$W$523,T$14,FALSE)=0,NA(),VLOOKUP($B446,'Data summary'!$L$2:$W$523,T$14,FALSE))</f>
        <v>#N/A</v>
      </c>
      <c r="U446" s="197" t="e">
        <f>IF(VLOOKUP($B446,'Data summary'!$L$2:$W$523,U$14,FALSE)=0,NA(),VLOOKUP($B446,'Data summary'!$L$2:$W$523,U$14,FALSE))</f>
        <v>#N/A</v>
      </c>
      <c r="V446" s="198" t="e">
        <f>IF(VLOOKUP($B446,'Data summary'!$L$2:$W$523,V$14,FALSE)=0,NA(),VLOOKUP($B446,'Data summary'!$L$2:$W$523,V$14,FALSE))</f>
        <v>#N/A</v>
      </c>
      <c r="W446" s="207" t="s">
        <v>159</v>
      </c>
    </row>
    <row r="447" spans="10:23" x14ac:dyDescent="0.25">
      <c r="J447"/>
      <c r="L447" s="196" t="e">
        <f>IF(VLOOKUP($B447,'Data summary'!$L$2:$W$523,L$14,FALSE)=0,NA(),VLOOKUP($B447,'Data summary'!$L$2:$W$523,L$14,FALSE))</f>
        <v>#N/A</v>
      </c>
      <c r="M447" s="197" t="e">
        <f>IF(VLOOKUP($B447,'Data summary'!$L$2:$W$523,M$14,FALSE)=0,NA(),VLOOKUP($B447,'Data summary'!$L$2:$W$523,M$14,FALSE))</f>
        <v>#N/A</v>
      </c>
      <c r="N447" s="197" t="e">
        <f>IF(VLOOKUP($B447,'Data summary'!$L$2:$W$523,N$14,FALSE)=0,NA(),VLOOKUP($B447,'Data summary'!$L$2:$W$523,N$14,FALSE))</f>
        <v>#N/A</v>
      </c>
      <c r="O447" s="197" t="e">
        <f>IF(VLOOKUP($B447,'Data summary'!$L$2:$W$523,O$14,FALSE)=0,NA(),VLOOKUP($B447,'Data summary'!$L$2:$W$523,O$14,FALSE))</f>
        <v>#N/A</v>
      </c>
      <c r="P447" s="197" t="e">
        <f>IF(VLOOKUP($B447,'Data summary'!$L$2:$W$523,P$14,FALSE)=0,NA(),VLOOKUP($B447,'Data summary'!$L$2:$W$523,P$14,FALSE))</f>
        <v>#N/A</v>
      </c>
      <c r="Q447" s="197" t="e">
        <f>IF(VLOOKUP($B447,'Data summary'!$L$2:$W$523,Q$14,FALSE)=0,NA(),VLOOKUP($B447,'Data summary'!$L$2:$W$523,Q$14,FALSE))</f>
        <v>#N/A</v>
      </c>
      <c r="R447" s="197" t="e">
        <f>IF(VLOOKUP($B447,'Data summary'!$L$2:$W$523,R$14,FALSE)=0,NA(),VLOOKUP($B447,'Data summary'!$L$2:$W$523,R$14,FALSE))</f>
        <v>#N/A</v>
      </c>
      <c r="S447" s="197" t="e">
        <f>IF(VLOOKUP($B447,'Data summary'!$L$2:$W$523,S$14,FALSE)=0,NA(),VLOOKUP($B447,'Data summary'!$L$2:$W$523,S$14,FALSE))</f>
        <v>#N/A</v>
      </c>
      <c r="T447" s="197" t="e">
        <f>IF(VLOOKUP($B447,'Data summary'!$L$2:$W$523,T$14,FALSE)=0,NA(),VLOOKUP($B447,'Data summary'!$L$2:$W$523,T$14,FALSE))</f>
        <v>#N/A</v>
      </c>
      <c r="U447" s="197" t="e">
        <f>IF(VLOOKUP($B447,'Data summary'!$L$2:$W$523,U$14,FALSE)=0,NA(),VLOOKUP($B447,'Data summary'!$L$2:$W$523,U$14,FALSE))</f>
        <v>#N/A</v>
      </c>
      <c r="V447" s="198" t="e">
        <f>IF(VLOOKUP($B447,'Data summary'!$L$2:$W$523,V$14,FALSE)=0,NA(),VLOOKUP($B447,'Data summary'!$L$2:$W$523,V$14,FALSE))</f>
        <v>#N/A</v>
      </c>
      <c r="W447" s="207" t="s">
        <v>159</v>
      </c>
    </row>
    <row r="448" spans="10:23" x14ac:dyDescent="0.25">
      <c r="J448"/>
      <c r="L448" s="196" t="e">
        <f>IF(VLOOKUP($B448,'Data summary'!$L$2:$W$523,L$14,FALSE)=0,NA(),VLOOKUP($B448,'Data summary'!$L$2:$W$523,L$14,FALSE))</f>
        <v>#N/A</v>
      </c>
      <c r="M448" s="197" t="e">
        <f>IF(VLOOKUP($B448,'Data summary'!$L$2:$W$523,M$14,FALSE)=0,NA(),VLOOKUP($B448,'Data summary'!$L$2:$W$523,M$14,FALSE))</f>
        <v>#N/A</v>
      </c>
      <c r="N448" s="197" t="e">
        <f>IF(VLOOKUP($B448,'Data summary'!$L$2:$W$523,N$14,FALSE)=0,NA(),VLOOKUP($B448,'Data summary'!$L$2:$W$523,N$14,FALSE))</f>
        <v>#N/A</v>
      </c>
      <c r="O448" s="197" t="e">
        <f>IF(VLOOKUP($B448,'Data summary'!$L$2:$W$523,O$14,FALSE)=0,NA(),VLOOKUP($B448,'Data summary'!$L$2:$W$523,O$14,FALSE))</f>
        <v>#N/A</v>
      </c>
      <c r="P448" s="197" t="e">
        <f>IF(VLOOKUP($B448,'Data summary'!$L$2:$W$523,P$14,FALSE)=0,NA(),VLOOKUP($B448,'Data summary'!$L$2:$W$523,P$14,FALSE))</f>
        <v>#N/A</v>
      </c>
      <c r="Q448" s="197" t="e">
        <f>IF(VLOOKUP($B448,'Data summary'!$L$2:$W$523,Q$14,FALSE)=0,NA(),VLOOKUP($B448,'Data summary'!$L$2:$W$523,Q$14,FALSE))</f>
        <v>#N/A</v>
      </c>
      <c r="R448" s="197" t="e">
        <f>IF(VLOOKUP($B448,'Data summary'!$L$2:$W$523,R$14,FALSE)=0,NA(),VLOOKUP($B448,'Data summary'!$L$2:$W$523,R$14,FALSE))</f>
        <v>#N/A</v>
      </c>
      <c r="S448" s="197" t="e">
        <f>IF(VLOOKUP($B448,'Data summary'!$L$2:$W$523,S$14,FALSE)=0,NA(),VLOOKUP($B448,'Data summary'!$L$2:$W$523,S$14,FALSE))</f>
        <v>#N/A</v>
      </c>
      <c r="T448" s="197" t="e">
        <f>IF(VLOOKUP($B448,'Data summary'!$L$2:$W$523,T$14,FALSE)=0,NA(),VLOOKUP($B448,'Data summary'!$L$2:$W$523,T$14,FALSE))</f>
        <v>#N/A</v>
      </c>
      <c r="U448" s="197" t="e">
        <f>IF(VLOOKUP($B448,'Data summary'!$L$2:$W$523,U$14,FALSE)=0,NA(),VLOOKUP($B448,'Data summary'!$L$2:$W$523,U$14,FALSE))</f>
        <v>#N/A</v>
      </c>
      <c r="V448" s="198" t="e">
        <f>IF(VLOOKUP($B448,'Data summary'!$L$2:$W$523,V$14,FALSE)=0,NA(),VLOOKUP($B448,'Data summary'!$L$2:$W$523,V$14,FALSE))</f>
        <v>#N/A</v>
      </c>
      <c r="W448" s="207" t="s">
        <v>159</v>
      </c>
    </row>
    <row r="449" spans="10:23" x14ac:dyDescent="0.25">
      <c r="J449"/>
      <c r="L449" s="196" t="e">
        <f>IF(VLOOKUP($B449,'Data summary'!$L$2:$W$523,L$14,FALSE)=0,NA(),VLOOKUP($B449,'Data summary'!$L$2:$W$523,L$14,FALSE))</f>
        <v>#N/A</v>
      </c>
      <c r="M449" s="197" t="e">
        <f>IF(VLOOKUP($B449,'Data summary'!$L$2:$W$523,M$14,FALSE)=0,NA(),VLOOKUP($B449,'Data summary'!$L$2:$W$523,M$14,FALSE))</f>
        <v>#N/A</v>
      </c>
      <c r="N449" s="197" t="e">
        <f>IF(VLOOKUP($B449,'Data summary'!$L$2:$W$523,N$14,FALSE)=0,NA(),VLOOKUP($B449,'Data summary'!$L$2:$W$523,N$14,FALSE))</f>
        <v>#N/A</v>
      </c>
      <c r="O449" s="197" t="e">
        <f>IF(VLOOKUP($B449,'Data summary'!$L$2:$W$523,O$14,FALSE)=0,NA(),VLOOKUP($B449,'Data summary'!$L$2:$W$523,O$14,FALSE))</f>
        <v>#N/A</v>
      </c>
      <c r="P449" s="197" t="e">
        <f>IF(VLOOKUP($B449,'Data summary'!$L$2:$W$523,P$14,FALSE)=0,NA(),VLOOKUP($B449,'Data summary'!$L$2:$W$523,P$14,FALSE))</f>
        <v>#N/A</v>
      </c>
      <c r="Q449" s="197" t="e">
        <f>IF(VLOOKUP($B449,'Data summary'!$L$2:$W$523,Q$14,FALSE)=0,NA(),VLOOKUP($B449,'Data summary'!$L$2:$W$523,Q$14,FALSE))</f>
        <v>#N/A</v>
      </c>
      <c r="R449" s="197" t="e">
        <f>IF(VLOOKUP($B449,'Data summary'!$L$2:$W$523,R$14,FALSE)=0,NA(),VLOOKUP($B449,'Data summary'!$L$2:$W$523,R$14,FALSE))</f>
        <v>#N/A</v>
      </c>
      <c r="S449" s="197" t="e">
        <f>IF(VLOOKUP($B449,'Data summary'!$L$2:$W$523,S$14,FALSE)=0,NA(),VLOOKUP($B449,'Data summary'!$L$2:$W$523,S$14,FALSE))</f>
        <v>#N/A</v>
      </c>
      <c r="T449" s="197" t="e">
        <f>IF(VLOOKUP($B449,'Data summary'!$L$2:$W$523,T$14,FALSE)=0,NA(),VLOOKUP($B449,'Data summary'!$L$2:$W$523,T$14,FALSE))</f>
        <v>#N/A</v>
      </c>
      <c r="U449" s="197" t="e">
        <f>IF(VLOOKUP($B449,'Data summary'!$L$2:$W$523,U$14,FALSE)=0,NA(),VLOOKUP($B449,'Data summary'!$L$2:$W$523,U$14,FALSE))</f>
        <v>#N/A</v>
      </c>
      <c r="V449" s="198" t="e">
        <f>IF(VLOOKUP($B449,'Data summary'!$L$2:$W$523,V$14,FALSE)=0,NA(),VLOOKUP($B449,'Data summary'!$L$2:$W$523,V$14,FALSE))</f>
        <v>#N/A</v>
      </c>
      <c r="W449" s="207" t="s">
        <v>159</v>
      </c>
    </row>
    <row r="450" spans="10:23" x14ac:dyDescent="0.25">
      <c r="J450"/>
      <c r="L450" s="196" t="e">
        <f>IF(VLOOKUP($B450,'Data summary'!$L$2:$W$523,L$14,FALSE)=0,NA(),VLOOKUP($B450,'Data summary'!$L$2:$W$523,L$14,FALSE))</f>
        <v>#N/A</v>
      </c>
      <c r="M450" s="197" t="e">
        <f>IF(VLOOKUP($B450,'Data summary'!$L$2:$W$523,M$14,FALSE)=0,NA(),VLOOKUP($B450,'Data summary'!$L$2:$W$523,M$14,FALSE))</f>
        <v>#N/A</v>
      </c>
      <c r="N450" s="197" t="e">
        <f>IF(VLOOKUP($B450,'Data summary'!$L$2:$W$523,N$14,FALSE)=0,NA(),VLOOKUP($B450,'Data summary'!$L$2:$W$523,N$14,FALSE))</f>
        <v>#N/A</v>
      </c>
      <c r="O450" s="197" t="e">
        <f>IF(VLOOKUP($B450,'Data summary'!$L$2:$W$523,O$14,FALSE)=0,NA(),VLOOKUP($B450,'Data summary'!$L$2:$W$523,O$14,FALSE))</f>
        <v>#N/A</v>
      </c>
      <c r="P450" s="197" t="e">
        <f>IF(VLOOKUP($B450,'Data summary'!$L$2:$W$523,P$14,FALSE)=0,NA(),VLOOKUP($B450,'Data summary'!$L$2:$W$523,P$14,FALSE))</f>
        <v>#N/A</v>
      </c>
      <c r="Q450" s="197" t="e">
        <f>IF(VLOOKUP($B450,'Data summary'!$L$2:$W$523,Q$14,FALSE)=0,NA(),VLOOKUP($B450,'Data summary'!$L$2:$W$523,Q$14,FALSE))</f>
        <v>#N/A</v>
      </c>
      <c r="R450" s="197" t="e">
        <f>IF(VLOOKUP($B450,'Data summary'!$L$2:$W$523,R$14,FALSE)=0,NA(),VLOOKUP($B450,'Data summary'!$L$2:$W$523,R$14,FALSE))</f>
        <v>#N/A</v>
      </c>
      <c r="S450" s="197" t="e">
        <f>IF(VLOOKUP($B450,'Data summary'!$L$2:$W$523,S$14,FALSE)=0,NA(),VLOOKUP($B450,'Data summary'!$L$2:$W$523,S$14,FALSE))</f>
        <v>#N/A</v>
      </c>
      <c r="T450" s="197" t="e">
        <f>IF(VLOOKUP($B450,'Data summary'!$L$2:$W$523,T$14,FALSE)=0,NA(),VLOOKUP($B450,'Data summary'!$L$2:$W$523,T$14,FALSE))</f>
        <v>#N/A</v>
      </c>
      <c r="U450" s="197" t="e">
        <f>IF(VLOOKUP($B450,'Data summary'!$L$2:$W$523,U$14,FALSE)=0,NA(),VLOOKUP($B450,'Data summary'!$L$2:$W$523,U$14,FALSE))</f>
        <v>#N/A</v>
      </c>
      <c r="V450" s="198" t="e">
        <f>IF(VLOOKUP($B450,'Data summary'!$L$2:$W$523,V$14,FALSE)=0,NA(),VLOOKUP($B450,'Data summary'!$L$2:$W$523,V$14,FALSE))</f>
        <v>#N/A</v>
      </c>
      <c r="W450" s="207" t="s">
        <v>159</v>
      </c>
    </row>
    <row r="451" spans="10:23" x14ac:dyDescent="0.25">
      <c r="J451"/>
      <c r="L451" s="196" t="e">
        <f>IF(VLOOKUP($B451,'Data summary'!$L$2:$W$523,L$14,FALSE)=0,NA(),VLOOKUP($B451,'Data summary'!$L$2:$W$523,L$14,FALSE))</f>
        <v>#N/A</v>
      </c>
      <c r="M451" s="197" t="e">
        <f>IF(VLOOKUP($B451,'Data summary'!$L$2:$W$523,M$14,FALSE)=0,NA(),VLOOKUP($B451,'Data summary'!$L$2:$W$523,M$14,FALSE))</f>
        <v>#N/A</v>
      </c>
      <c r="N451" s="197" t="e">
        <f>IF(VLOOKUP($B451,'Data summary'!$L$2:$W$523,N$14,FALSE)=0,NA(),VLOOKUP($B451,'Data summary'!$L$2:$W$523,N$14,FALSE))</f>
        <v>#N/A</v>
      </c>
      <c r="O451" s="197" t="e">
        <f>IF(VLOOKUP($B451,'Data summary'!$L$2:$W$523,O$14,FALSE)=0,NA(),VLOOKUP($B451,'Data summary'!$L$2:$W$523,O$14,FALSE))</f>
        <v>#N/A</v>
      </c>
      <c r="P451" s="197" t="e">
        <f>IF(VLOOKUP($B451,'Data summary'!$L$2:$W$523,P$14,FALSE)=0,NA(),VLOOKUP($B451,'Data summary'!$L$2:$W$523,P$14,FALSE))</f>
        <v>#N/A</v>
      </c>
      <c r="Q451" s="197" t="e">
        <f>IF(VLOOKUP($B451,'Data summary'!$L$2:$W$523,Q$14,FALSE)=0,NA(),VLOOKUP($B451,'Data summary'!$L$2:$W$523,Q$14,FALSE))</f>
        <v>#N/A</v>
      </c>
      <c r="R451" s="197" t="e">
        <f>IF(VLOOKUP($B451,'Data summary'!$L$2:$W$523,R$14,FALSE)=0,NA(),VLOOKUP($B451,'Data summary'!$L$2:$W$523,R$14,FALSE))</f>
        <v>#N/A</v>
      </c>
      <c r="S451" s="197" t="e">
        <f>IF(VLOOKUP($B451,'Data summary'!$L$2:$W$523,S$14,FALSE)=0,NA(),VLOOKUP($B451,'Data summary'!$L$2:$W$523,S$14,FALSE))</f>
        <v>#N/A</v>
      </c>
      <c r="T451" s="197" t="e">
        <f>IF(VLOOKUP($B451,'Data summary'!$L$2:$W$523,T$14,FALSE)=0,NA(),VLOOKUP($B451,'Data summary'!$L$2:$W$523,T$14,FALSE))</f>
        <v>#N/A</v>
      </c>
      <c r="U451" s="197" t="e">
        <f>IF(VLOOKUP($B451,'Data summary'!$L$2:$W$523,U$14,FALSE)=0,NA(),VLOOKUP($B451,'Data summary'!$L$2:$W$523,U$14,FALSE))</f>
        <v>#N/A</v>
      </c>
      <c r="V451" s="198" t="e">
        <f>IF(VLOOKUP($B451,'Data summary'!$L$2:$W$523,V$14,FALSE)=0,NA(),VLOOKUP($B451,'Data summary'!$L$2:$W$523,V$14,FALSE))</f>
        <v>#N/A</v>
      </c>
      <c r="W451" s="207" t="s">
        <v>159</v>
      </c>
    </row>
    <row r="452" spans="10:23" x14ac:dyDescent="0.25">
      <c r="J452"/>
      <c r="L452" s="196" t="e">
        <f>IF(VLOOKUP($B452,'Data summary'!$L$2:$W$523,L$14,FALSE)=0,NA(),VLOOKUP($B452,'Data summary'!$L$2:$W$523,L$14,FALSE))</f>
        <v>#N/A</v>
      </c>
      <c r="M452" s="197" t="e">
        <f>IF(VLOOKUP($B452,'Data summary'!$L$2:$W$523,M$14,FALSE)=0,NA(),VLOOKUP($B452,'Data summary'!$L$2:$W$523,M$14,FALSE))</f>
        <v>#N/A</v>
      </c>
      <c r="N452" s="197" t="e">
        <f>IF(VLOOKUP($B452,'Data summary'!$L$2:$W$523,N$14,FALSE)=0,NA(),VLOOKUP($B452,'Data summary'!$L$2:$W$523,N$14,FALSE))</f>
        <v>#N/A</v>
      </c>
      <c r="O452" s="197" t="e">
        <f>IF(VLOOKUP($B452,'Data summary'!$L$2:$W$523,O$14,FALSE)=0,NA(),VLOOKUP($B452,'Data summary'!$L$2:$W$523,O$14,FALSE))</f>
        <v>#N/A</v>
      </c>
      <c r="P452" s="197" t="e">
        <f>IF(VLOOKUP($B452,'Data summary'!$L$2:$W$523,P$14,FALSE)=0,NA(),VLOOKUP($B452,'Data summary'!$L$2:$W$523,P$14,FALSE))</f>
        <v>#N/A</v>
      </c>
      <c r="Q452" s="197" t="e">
        <f>IF(VLOOKUP($B452,'Data summary'!$L$2:$W$523,Q$14,FALSE)=0,NA(),VLOOKUP($B452,'Data summary'!$L$2:$W$523,Q$14,FALSE))</f>
        <v>#N/A</v>
      </c>
      <c r="R452" s="197" t="e">
        <f>IF(VLOOKUP($B452,'Data summary'!$L$2:$W$523,R$14,FALSE)=0,NA(),VLOOKUP($B452,'Data summary'!$L$2:$W$523,R$14,FALSE))</f>
        <v>#N/A</v>
      </c>
      <c r="S452" s="197" t="e">
        <f>IF(VLOOKUP($B452,'Data summary'!$L$2:$W$523,S$14,FALSE)=0,NA(),VLOOKUP($B452,'Data summary'!$L$2:$W$523,S$14,FALSE))</f>
        <v>#N/A</v>
      </c>
      <c r="T452" s="197" t="e">
        <f>IF(VLOOKUP($B452,'Data summary'!$L$2:$W$523,T$14,FALSE)=0,NA(),VLOOKUP($B452,'Data summary'!$L$2:$W$523,T$14,FALSE))</f>
        <v>#N/A</v>
      </c>
      <c r="U452" s="197" t="e">
        <f>IF(VLOOKUP($B452,'Data summary'!$L$2:$W$523,U$14,FALSE)=0,NA(),VLOOKUP($B452,'Data summary'!$L$2:$W$523,U$14,FALSE))</f>
        <v>#N/A</v>
      </c>
      <c r="V452" s="198" t="e">
        <f>IF(VLOOKUP($B452,'Data summary'!$L$2:$W$523,V$14,FALSE)=0,NA(),VLOOKUP($B452,'Data summary'!$L$2:$W$523,V$14,FALSE))</f>
        <v>#N/A</v>
      </c>
      <c r="W452" s="207" t="s">
        <v>159</v>
      </c>
    </row>
    <row r="453" spans="10:23" x14ac:dyDescent="0.25">
      <c r="J453"/>
      <c r="L453" s="196" t="e">
        <f>IF(VLOOKUP($B453,'Data summary'!$L$2:$W$523,L$14,FALSE)=0,NA(),VLOOKUP($B453,'Data summary'!$L$2:$W$523,L$14,FALSE))</f>
        <v>#N/A</v>
      </c>
      <c r="M453" s="197" t="e">
        <f>IF(VLOOKUP($B453,'Data summary'!$L$2:$W$523,M$14,FALSE)=0,NA(),VLOOKUP($B453,'Data summary'!$L$2:$W$523,M$14,FALSE))</f>
        <v>#N/A</v>
      </c>
      <c r="N453" s="197" t="e">
        <f>IF(VLOOKUP($B453,'Data summary'!$L$2:$W$523,N$14,FALSE)=0,NA(),VLOOKUP($B453,'Data summary'!$L$2:$W$523,N$14,FALSE))</f>
        <v>#N/A</v>
      </c>
      <c r="O453" s="197" t="e">
        <f>IF(VLOOKUP($B453,'Data summary'!$L$2:$W$523,O$14,FALSE)=0,NA(),VLOOKUP($B453,'Data summary'!$L$2:$W$523,O$14,FALSE))</f>
        <v>#N/A</v>
      </c>
      <c r="P453" s="197" t="e">
        <f>IF(VLOOKUP($B453,'Data summary'!$L$2:$W$523,P$14,FALSE)=0,NA(),VLOOKUP($B453,'Data summary'!$L$2:$W$523,P$14,FALSE))</f>
        <v>#N/A</v>
      </c>
      <c r="Q453" s="197" t="e">
        <f>IF(VLOOKUP($B453,'Data summary'!$L$2:$W$523,Q$14,FALSE)=0,NA(),VLOOKUP($B453,'Data summary'!$L$2:$W$523,Q$14,FALSE))</f>
        <v>#N/A</v>
      </c>
      <c r="R453" s="197" t="e">
        <f>IF(VLOOKUP($B453,'Data summary'!$L$2:$W$523,R$14,FALSE)=0,NA(),VLOOKUP($B453,'Data summary'!$L$2:$W$523,R$14,FALSE))</f>
        <v>#N/A</v>
      </c>
      <c r="S453" s="197" t="e">
        <f>IF(VLOOKUP($B453,'Data summary'!$L$2:$W$523,S$14,FALSE)=0,NA(),VLOOKUP($B453,'Data summary'!$L$2:$W$523,S$14,FALSE))</f>
        <v>#N/A</v>
      </c>
      <c r="T453" s="197" t="e">
        <f>IF(VLOOKUP($B453,'Data summary'!$L$2:$W$523,T$14,FALSE)=0,NA(),VLOOKUP($B453,'Data summary'!$L$2:$W$523,T$14,FALSE))</f>
        <v>#N/A</v>
      </c>
      <c r="U453" s="197" t="e">
        <f>IF(VLOOKUP($B453,'Data summary'!$L$2:$W$523,U$14,FALSE)=0,NA(),VLOOKUP($B453,'Data summary'!$L$2:$W$523,U$14,FALSE))</f>
        <v>#N/A</v>
      </c>
      <c r="V453" s="198" t="e">
        <f>IF(VLOOKUP($B453,'Data summary'!$L$2:$W$523,V$14,FALSE)=0,NA(),VLOOKUP($B453,'Data summary'!$L$2:$W$523,V$14,FALSE))</f>
        <v>#N/A</v>
      </c>
      <c r="W453" s="207" t="s">
        <v>159</v>
      </c>
    </row>
    <row r="454" spans="10:23" x14ac:dyDescent="0.25">
      <c r="J454"/>
      <c r="L454" s="196" t="e">
        <f>IF(VLOOKUP($B454,'Data summary'!$L$2:$W$523,L$14,FALSE)=0,NA(),VLOOKUP($B454,'Data summary'!$L$2:$W$523,L$14,FALSE))</f>
        <v>#N/A</v>
      </c>
      <c r="M454" s="197" t="e">
        <f>IF(VLOOKUP($B454,'Data summary'!$L$2:$W$523,M$14,FALSE)=0,NA(),VLOOKUP($B454,'Data summary'!$L$2:$W$523,M$14,FALSE))</f>
        <v>#N/A</v>
      </c>
      <c r="N454" s="197" t="e">
        <f>IF(VLOOKUP($B454,'Data summary'!$L$2:$W$523,N$14,FALSE)=0,NA(),VLOOKUP($B454,'Data summary'!$L$2:$W$523,N$14,FALSE))</f>
        <v>#N/A</v>
      </c>
      <c r="O454" s="197" t="e">
        <f>IF(VLOOKUP($B454,'Data summary'!$L$2:$W$523,O$14,FALSE)=0,NA(),VLOOKUP($B454,'Data summary'!$L$2:$W$523,O$14,FALSE))</f>
        <v>#N/A</v>
      </c>
      <c r="P454" s="197" t="e">
        <f>IF(VLOOKUP($B454,'Data summary'!$L$2:$W$523,P$14,FALSE)=0,NA(),VLOOKUP($B454,'Data summary'!$L$2:$W$523,P$14,FALSE))</f>
        <v>#N/A</v>
      </c>
      <c r="Q454" s="197" t="e">
        <f>IF(VLOOKUP($B454,'Data summary'!$L$2:$W$523,Q$14,FALSE)=0,NA(),VLOOKUP($B454,'Data summary'!$L$2:$W$523,Q$14,FALSE))</f>
        <v>#N/A</v>
      </c>
      <c r="R454" s="197" t="e">
        <f>IF(VLOOKUP($B454,'Data summary'!$L$2:$W$523,R$14,FALSE)=0,NA(),VLOOKUP($B454,'Data summary'!$L$2:$W$523,R$14,FALSE))</f>
        <v>#N/A</v>
      </c>
      <c r="S454" s="197" t="e">
        <f>IF(VLOOKUP($B454,'Data summary'!$L$2:$W$523,S$14,FALSE)=0,NA(),VLOOKUP($B454,'Data summary'!$L$2:$W$523,S$14,FALSE))</f>
        <v>#N/A</v>
      </c>
      <c r="T454" s="197" t="e">
        <f>IF(VLOOKUP($B454,'Data summary'!$L$2:$W$523,T$14,FALSE)=0,NA(),VLOOKUP($B454,'Data summary'!$L$2:$W$523,T$14,FALSE))</f>
        <v>#N/A</v>
      </c>
      <c r="U454" s="197" t="e">
        <f>IF(VLOOKUP($B454,'Data summary'!$L$2:$W$523,U$14,FALSE)=0,NA(),VLOOKUP($B454,'Data summary'!$L$2:$W$523,U$14,FALSE))</f>
        <v>#N/A</v>
      </c>
      <c r="V454" s="198" t="e">
        <f>IF(VLOOKUP($B454,'Data summary'!$L$2:$W$523,V$14,FALSE)=0,NA(),VLOOKUP($B454,'Data summary'!$L$2:$W$523,V$14,FALSE))</f>
        <v>#N/A</v>
      </c>
      <c r="W454" s="207" t="s">
        <v>159</v>
      </c>
    </row>
    <row r="455" spans="10:23" x14ac:dyDescent="0.25">
      <c r="J455"/>
      <c r="L455" s="196" t="e">
        <f>IF(VLOOKUP($B455,'Data summary'!$L$2:$W$523,L$14,FALSE)=0,NA(),VLOOKUP($B455,'Data summary'!$L$2:$W$523,L$14,FALSE))</f>
        <v>#N/A</v>
      </c>
      <c r="M455" s="197" t="e">
        <f>IF(VLOOKUP($B455,'Data summary'!$L$2:$W$523,M$14,FALSE)=0,NA(),VLOOKUP($B455,'Data summary'!$L$2:$W$523,M$14,FALSE))</f>
        <v>#N/A</v>
      </c>
      <c r="N455" s="197" t="e">
        <f>IF(VLOOKUP($B455,'Data summary'!$L$2:$W$523,N$14,FALSE)=0,NA(),VLOOKUP($B455,'Data summary'!$L$2:$W$523,N$14,FALSE))</f>
        <v>#N/A</v>
      </c>
      <c r="O455" s="197" t="e">
        <f>IF(VLOOKUP($B455,'Data summary'!$L$2:$W$523,O$14,FALSE)=0,NA(),VLOOKUP($B455,'Data summary'!$L$2:$W$523,O$14,FALSE))</f>
        <v>#N/A</v>
      </c>
      <c r="P455" s="197" t="e">
        <f>IF(VLOOKUP($B455,'Data summary'!$L$2:$W$523,P$14,FALSE)=0,NA(),VLOOKUP($B455,'Data summary'!$L$2:$W$523,P$14,FALSE))</f>
        <v>#N/A</v>
      </c>
      <c r="Q455" s="197" t="e">
        <f>IF(VLOOKUP($B455,'Data summary'!$L$2:$W$523,Q$14,FALSE)=0,NA(),VLOOKUP($B455,'Data summary'!$L$2:$W$523,Q$14,FALSE))</f>
        <v>#N/A</v>
      </c>
      <c r="R455" s="197" t="e">
        <f>IF(VLOOKUP($B455,'Data summary'!$L$2:$W$523,R$14,FALSE)=0,NA(),VLOOKUP($B455,'Data summary'!$L$2:$W$523,R$14,FALSE))</f>
        <v>#N/A</v>
      </c>
      <c r="S455" s="197" t="e">
        <f>IF(VLOOKUP($B455,'Data summary'!$L$2:$W$523,S$14,FALSE)=0,NA(),VLOOKUP($B455,'Data summary'!$L$2:$W$523,S$14,FALSE))</f>
        <v>#N/A</v>
      </c>
      <c r="T455" s="197" t="e">
        <f>IF(VLOOKUP($B455,'Data summary'!$L$2:$W$523,T$14,FALSE)=0,NA(),VLOOKUP($B455,'Data summary'!$L$2:$W$523,T$14,FALSE))</f>
        <v>#N/A</v>
      </c>
      <c r="U455" s="197" t="e">
        <f>IF(VLOOKUP($B455,'Data summary'!$L$2:$W$523,U$14,FALSE)=0,NA(),VLOOKUP($B455,'Data summary'!$L$2:$W$523,U$14,FALSE))</f>
        <v>#N/A</v>
      </c>
      <c r="V455" s="198" t="e">
        <f>IF(VLOOKUP($B455,'Data summary'!$L$2:$W$523,V$14,FALSE)=0,NA(),VLOOKUP($B455,'Data summary'!$L$2:$W$523,V$14,FALSE))</f>
        <v>#N/A</v>
      </c>
      <c r="W455" s="207" t="s">
        <v>159</v>
      </c>
    </row>
    <row r="456" spans="10:23" x14ac:dyDescent="0.25">
      <c r="J456"/>
      <c r="L456" s="196" t="e">
        <f>IF(VLOOKUP($B456,'Data summary'!$L$2:$W$523,L$14,FALSE)=0,NA(),VLOOKUP($B456,'Data summary'!$L$2:$W$523,L$14,FALSE))</f>
        <v>#N/A</v>
      </c>
      <c r="M456" s="197" t="e">
        <f>IF(VLOOKUP($B456,'Data summary'!$L$2:$W$523,M$14,FALSE)=0,NA(),VLOOKUP($B456,'Data summary'!$L$2:$W$523,M$14,FALSE))</f>
        <v>#N/A</v>
      </c>
      <c r="N456" s="197" t="e">
        <f>IF(VLOOKUP($B456,'Data summary'!$L$2:$W$523,N$14,FALSE)=0,NA(),VLOOKUP($B456,'Data summary'!$L$2:$W$523,N$14,FALSE))</f>
        <v>#N/A</v>
      </c>
      <c r="O456" s="197" t="e">
        <f>IF(VLOOKUP($B456,'Data summary'!$L$2:$W$523,O$14,FALSE)=0,NA(),VLOOKUP($B456,'Data summary'!$L$2:$W$523,O$14,FALSE))</f>
        <v>#N/A</v>
      </c>
      <c r="P456" s="197" t="e">
        <f>IF(VLOOKUP($B456,'Data summary'!$L$2:$W$523,P$14,FALSE)=0,NA(),VLOOKUP($B456,'Data summary'!$L$2:$W$523,P$14,FALSE))</f>
        <v>#N/A</v>
      </c>
      <c r="Q456" s="197" t="e">
        <f>IF(VLOOKUP($B456,'Data summary'!$L$2:$W$523,Q$14,FALSE)=0,NA(),VLOOKUP($B456,'Data summary'!$L$2:$W$523,Q$14,FALSE))</f>
        <v>#N/A</v>
      </c>
      <c r="R456" s="197" t="e">
        <f>IF(VLOOKUP($B456,'Data summary'!$L$2:$W$523,R$14,FALSE)=0,NA(),VLOOKUP($B456,'Data summary'!$L$2:$W$523,R$14,FALSE))</f>
        <v>#N/A</v>
      </c>
      <c r="S456" s="197" t="e">
        <f>IF(VLOOKUP($B456,'Data summary'!$L$2:$W$523,S$14,FALSE)=0,NA(),VLOOKUP($B456,'Data summary'!$L$2:$W$523,S$14,FALSE))</f>
        <v>#N/A</v>
      </c>
      <c r="T456" s="197" t="e">
        <f>IF(VLOOKUP($B456,'Data summary'!$L$2:$W$523,T$14,FALSE)=0,NA(),VLOOKUP($B456,'Data summary'!$L$2:$W$523,T$14,FALSE))</f>
        <v>#N/A</v>
      </c>
      <c r="U456" s="197" t="e">
        <f>IF(VLOOKUP($B456,'Data summary'!$L$2:$W$523,U$14,FALSE)=0,NA(),VLOOKUP($B456,'Data summary'!$L$2:$W$523,U$14,FALSE))</f>
        <v>#N/A</v>
      </c>
      <c r="V456" s="198" t="e">
        <f>IF(VLOOKUP($B456,'Data summary'!$L$2:$W$523,V$14,FALSE)=0,NA(),VLOOKUP($B456,'Data summary'!$L$2:$W$523,V$14,FALSE))</f>
        <v>#N/A</v>
      </c>
      <c r="W456" s="207" t="s">
        <v>159</v>
      </c>
    </row>
    <row r="457" spans="10:23" x14ac:dyDescent="0.25">
      <c r="J457"/>
      <c r="L457" s="196" t="e">
        <f>IF(VLOOKUP($B457,'Data summary'!$L$2:$W$523,L$14,FALSE)=0,NA(),VLOOKUP($B457,'Data summary'!$L$2:$W$523,L$14,FALSE))</f>
        <v>#N/A</v>
      </c>
      <c r="M457" s="197" t="e">
        <f>IF(VLOOKUP($B457,'Data summary'!$L$2:$W$523,M$14,FALSE)=0,NA(),VLOOKUP($B457,'Data summary'!$L$2:$W$523,M$14,FALSE))</f>
        <v>#N/A</v>
      </c>
      <c r="N457" s="197" t="e">
        <f>IF(VLOOKUP($B457,'Data summary'!$L$2:$W$523,N$14,FALSE)=0,NA(),VLOOKUP($B457,'Data summary'!$L$2:$W$523,N$14,FALSE))</f>
        <v>#N/A</v>
      </c>
      <c r="O457" s="197" t="e">
        <f>IF(VLOOKUP($B457,'Data summary'!$L$2:$W$523,O$14,FALSE)=0,NA(),VLOOKUP($B457,'Data summary'!$L$2:$W$523,O$14,FALSE))</f>
        <v>#N/A</v>
      </c>
      <c r="P457" s="197" t="e">
        <f>IF(VLOOKUP($B457,'Data summary'!$L$2:$W$523,P$14,FALSE)=0,NA(),VLOOKUP($B457,'Data summary'!$L$2:$W$523,P$14,FALSE))</f>
        <v>#N/A</v>
      </c>
      <c r="Q457" s="197" t="e">
        <f>IF(VLOOKUP($B457,'Data summary'!$L$2:$W$523,Q$14,FALSE)=0,NA(),VLOOKUP($B457,'Data summary'!$L$2:$W$523,Q$14,FALSE))</f>
        <v>#N/A</v>
      </c>
      <c r="R457" s="197" t="e">
        <f>IF(VLOOKUP($B457,'Data summary'!$L$2:$W$523,R$14,FALSE)=0,NA(),VLOOKUP($B457,'Data summary'!$L$2:$W$523,R$14,FALSE))</f>
        <v>#N/A</v>
      </c>
      <c r="S457" s="197" t="e">
        <f>IF(VLOOKUP($B457,'Data summary'!$L$2:$W$523,S$14,FALSE)=0,NA(),VLOOKUP($B457,'Data summary'!$L$2:$W$523,S$14,FALSE))</f>
        <v>#N/A</v>
      </c>
      <c r="T457" s="197" t="e">
        <f>IF(VLOOKUP($B457,'Data summary'!$L$2:$W$523,T$14,FALSE)=0,NA(),VLOOKUP($B457,'Data summary'!$L$2:$W$523,T$14,FALSE))</f>
        <v>#N/A</v>
      </c>
      <c r="U457" s="197" t="e">
        <f>IF(VLOOKUP($B457,'Data summary'!$L$2:$W$523,U$14,FALSE)=0,NA(),VLOOKUP($B457,'Data summary'!$L$2:$W$523,U$14,FALSE))</f>
        <v>#N/A</v>
      </c>
      <c r="V457" s="198" t="e">
        <f>IF(VLOOKUP($B457,'Data summary'!$L$2:$W$523,V$14,FALSE)=0,NA(),VLOOKUP($B457,'Data summary'!$L$2:$W$523,V$14,FALSE))</f>
        <v>#N/A</v>
      </c>
      <c r="W457" s="207" t="s">
        <v>159</v>
      </c>
    </row>
    <row r="458" spans="10:23" x14ac:dyDescent="0.25">
      <c r="J458"/>
      <c r="L458" s="196" t="e">
        <f>IF(VLOOKUP($B458,'Data summary'!$L$2:$W$523,L$14,FALSE)=0,NA(),VLOOKUP($B458,'Data summary'!$L$2:$W$523,L$14,FALSE))</f>
        <v>#N/A</v>
      </c>
      <c r="M458" s="197" t="e">
        <f>IF(VLOOKUP($B458,'Data summary'!$L$2:$W$523,M$14,FALSE)=0,NA(),VLOOKUP($B458,'Data summary'!$L$2:$W$523,M$14,FALSE))</f>
        <v>#N/A</v>
      </c>
      <c r="N458" s="197" t="e">
        <f>IF(VLOOKUP($B458,'Data summary'!$L$2:$W$523,N$14,FALSE)=0,NA(),VLOOKUP($B458,'Data summary'!$L$2:$W$523,N$14,FALSE))</f>
        <v>#N/A</v>
      </c>
      <c r="O458" s="197" t="e">
        <f>IF(VLOOKUP($B458,'Data summary'!$L$2:$W$523,O$14,FALSE)=0,NA(),VLOOKUP($B458,'Data summary'!$L$2:$W$523,O$14,FALSE))</f>
        <v>#N/A</v>
      </c>
      <c r="P458" s="197" t="e">
        <f>IF(VLOOKUP($B458,'Data summary'!$L$2:$W$523,P$14,FALSE)=0,NA(),VLOOKUP($B458,'Data summary'!$L$2:$W$523,P$14,FALSE))</f>
        <v>#N/A</v>
      </c>
      <c r="Q458" s="197" t="e">
        <f>IF(VLOOKUP($B458,'Data summary'!$L$2:$W$523,Q$14,FALSE)=0,NA(),VLOOKUP($B458,'Data summary'!$L$2:$W$523,Q$14,FALSE))</f>
        <v>#N/A</v>
      </c>
      <c r="R458" s="197" t="e">
        <f>IF(VLOOKUP($B458,'Data summary'!$L$2:$W$523,R$14,FALSE)=0,NA(),VLOOKUP($B458,'Data summary'!$L$2:$W$523,R$14,FALSE))</f>
        <v>#N/A</v>
      </c>
      <c r="S458" s="197" t="e">
        <f>IF(VLOOKUP($B458,'Data summary'!$L$2:$W$523,S$14,FALSE)=0,NA(),VLOOKUP($B458,'Data summary'!$L$2:$W$523,S$14,FALSE))</f>
        <v>#N/A</v>
      </c>
      <c r="T458" s="197" t="e">
        <f>IF(VLOOKUP($B458,'Data summary'!$L$2:$W$523,T$14,FALSE)=0,NA(),VLOOKUP($B458,'Data summary'!$L$2:$W$523,T$14,FALSE))</f>
        <v>#N/A</v>
      </c>
      <c r="U458" s="197" t="e">
        <f>IF(VLOOKUP($B458,'Data summary'!$L$2:$W$523,U$14,FALSE)=0,NA(),VLOOKUP($B458,'Data summary'!$L$2:$W$523,U$14,FALSE))</f>
        <v>#N/A</v>
      </c>
      <c r="V458" s="198" t="e">
        <f>IF(VLOOKUP($B458,'Data summary'!$L$2:$W$523,V$14,FALSE)=0,NA(),VLOOKUP($B458,'Data summary'!$L$2:$W$523,V$14,FALSE))</f>
        <v>#N/A</v>
      </c>
      <c r="W458" s="207" t="s">
        <v>159</v>
      </c>
    </row>
    <row r="459" spans="10:23" x14ac:dyDescent="0.25">
      <c r="J459"/>
      <c r="L459" s="196" t="e">
        <f>IF(VLOOKUP($B459,'Data summary'!$L$2:$W$523,L$14,FALSE)=0,NA(),VLOOKUP($B459,'Data summary'!$L$2:$W$523,L$14,FALSE))</f>
        <v>#N/A</v>
      </c>
      <c r="M459" s="197" t="e">
        <f>IF(VLOOKUP($B459,'Data summary'!$L$2:$W$523,M$14,FALSE)=0,NA(),VLOOKUP($B459,'Data summary'!$L$2:$W$523,M$14,FALSE))</f>
        <v>#N/A</v>
      </c>
      <c r="N459" s="197" t="e">
        <f>IF(VLOOKUP($B459,'Data summary'!$L$2:$W$523,N$14,FALSE)=0,NA(),VLOOKUP($B459,'Data summary'!$L$2:$W$523,N$14,FALSE))</f>
        <v>#N/A</v>
      </c>
      <c r="O459" s="197" t="e">
        <f>IF(VLOOKUP($B459,'Data summary'!$L$2:$W$523,O$14,FALSE)=0,NA(),VLOOKUP($B459,'Data summary'!$L$2:$W$523,O$14,FALSE))</f>
        <v>#N/A</v>
      </c>
      <c r="P459" s="197" t="e">
        <f>IF(VLOOKUP($B459,'Data summary'!$L$2:$W$523,P$14,FALSE)=0,NA(),VLOOKUP($B459,'Data summary'!$L$2:$W$523,P$14,FALSE))</f>
        <v>#N/A</v>
      </c>
      <c r="Q459" s="197" t="e">
        <f>IF(VLOOKUP($B459,'Data summary'!$L$2:$W$523,Q$14,FALSE)=0,NA(),VLOOKUP($B459,'Data summary'!$L$2:$W$523,Q$14,FALSE))</f>
        <v>#N/A</v>
      </c>
      <c r="R459" s="197" t="e">
        <f>IF(VLOOKUP($B459,'Data summary'!$L$2:$W$523,R$14,FALSE)=0,NA(),VLOOKUP($B459,'Data summary'!$L$2:$W$523,R$14,FALSE))</f>
        <v>#N/A</v>
      </c>
      <c r="S459" s="197" t="e">
        <f>IF(VLOOKUP($B459,'Data summary'!$L$2:$W$523,S$14,FALSE)=0,NA(),VLOOKUP($B459,'Data summary'!$L$2:$W$523,S$14,FALSE))</f>
        <v>#N/A</v>
      </c>
      <c r="T459" s="197" t="e">
        <f>IF(VLOOKUP($B459,'Data summary'!$L$2:$W$523,T$14,FALSE)=0,NA(),VLOOKUP($B459,'Data summary'!$L$2:$W$523,T$14,FALSE))</f>
        <v>#N/A</v>
      </c>
      <c r="U459" s="197" t="e">
        <f>IF(VLOOKUP($B459,'Data summary'!$L$2:$W$523,U$14,FALSE)=0,NA(),VLOOKUP($B459,'Data summary'!$L$2:$W$523,U$14,FALSE))</f>
        <v>#N/A</v>
      </c>
      <c r="V459" s="198" t="e">
        <f>IF(VLOOKUP($B459,'Data summary'!$L$2:$W$523,V$14,FALSE)=0,NA(),VLOOKUP($B459,'Data summary'!$L$2:$W$523,V$14,FALSE))</f>
        <v>#N/A</v>
      </c>
      <c r="W459" s="207" t="s">
        <v>159</v>
      </c>
    </row>
    <row r="460" spans="10:23" x14ac:dyDescent="0.25">
      <c r="J460"/>
      <c r="L460" s="196" t="e">
        <f>IF(VLOOKUP($B460,'Data summary'!$L$2:$W$523,L$14,FALSE)=0,NA(),VLOOKUP($B460,'Data summary'!$L$2:$W$523,L$14,FALSE))</f>
        <v>#N/A</v>
      </c>
      <c r="M460" s="197" t="e">
        <f>IF(VLOOKUP($B460,'Data summary'!$L$2:$W$523,M$14,FALSE)=0,NA(),VLOOKUP($B460,'Data summary'!$L$2:$W$523,M$14,FALSE))</f>
        <v>#N/A</v>
      </c>
      <c r="N460" s="197" t="e">
        <f>IF(VLOOKUP($B460,'Data summary'!$L$2:$W$523,N$14,FALSE)=0,NA(),VLOOKUP($B460,'Data summary'!$L$2:$W$523,N$14,FALSE))</f>
        <v>#N/A</v>
      </c>
      <c r="O460" s="197" t="e">
        <f>IF(VLOOKUP($B460,'Data summary'!$L$2:$W$523,O$14,FALSE)=0,NA(),VLOOKUP($B460,'Data summary'!$L$2:$W$523,O$14,FALSE))</f>
        <v>#N/A</v>
      </c>
      <c r="P460" s="197" t="e">
        <f>IF(VLOOKUP($B460,'Data summary'!$L$2:$W$523,P$14,FALSE)=0,NA(),VLOOKUP($B460,'Data summary'!$L$2:$W$523,P$14,FALSE))</f>
        <v>#N/A</v>
      </c>
      <c r="Q460" s="197" t="e">
        <f>IF(VLOOKUP($B460,'Data summary'!$L$2:$W$523,Q$14,FALSE)=0,NA(),VLOOKUP($B460,'Data summary'!$L$2:$W$523,Q$14,FALSE))</f>
        <v>#N/A</v>
      </c>
      <c r="R460" s="197" t="e">
        <f>IF(VLOOKUP($B460,'Data summary'!$L$2:$W$523,R$14,FALSE)=0,NA(),VLOOKUP($B460,'Data summary'!$L$2:$W$523,R$14,FALSE))</f>
        <v>#N/A</v>
      </c>
      <c r="S460" s="197" t="e">
        <f>IF(VLOOKUP($B460,'Data summary'!$L$2:$W$523,S$14,FALSE)=0,NA(),VLOOKUP($B460,'Data summary'!$L$2:$W$523,S$14,FALSE))</f>
        <v>#N/A</v>
      </c>
      <c r="T460" s="197" t="e">
        <f>IF(VLOOKUP($B460,'Data summary'!$L$2:$W$523,T$14,FALSE)=0,NA(),VLOOKUP($B460,'Data summary'!$L$2:$W$523,T$14,FALSE))</f>
        <v>#N/A</v>
      </c>
      <c r="U460" s="197" t="e">
        <f>IF(VLOOKUP($B460,'Data summary'!$L$2:$W$523,U$14,FALSE)=0,NA(),VLOOKUP($B460,'Data summary'!$L$2:$W$523,U$14,FALSE))</f>
        <v>#N/A</v>
      </c>
      <c r="V460" s="198" t="e">
        <f>IF(VLOOKUP($B460,'Data summary'!$L$2:$W$523,V$14,FALSE)=0,NA(),VLOOKUP($B460,'Data summary'!$L$2:$W$523,V$14,FALSE))</f>
        <v>#N/A</v>
      </c>
      <c r="W460" s="207" t="s">
        <v>159</v>
      </c>
    </row>
    <row r="461" spans="10:23" x14ac:dyDescent="0.25">
      <c r="J461"/>
      <c r="L461" s="196" t="e">
        <f>IF(VLOOKUP($B461,'Data summary'!$L$2:$W$523,L$14,FALSE)=0,NA(),VLOOKUP($B461,'Data summary'!$L$2:$W$523,L$14,FALSE))</f>
        <v>#N/A</v>
      </c>
      <c r="M461" s="197" t="e">
        <f>IF(VLOOKUP($B461,'Data summary'!$L$2:$W$523,M$14,FALSE)=0,NA(),VLOOKUP($B461,'Data summary'!$L$2:$W$523,M$14,FALSE))</f>
        <v>#N/A</v>
      </c>
      <c r="N461" s="197" t="e">
        <f>IF(VLOOKUP($B461,'Data summary'!$L$2:$W$523,N$14,FALSE)=0,NA(),VLOOKUP($B461,'Data summary'!$L$2:$W$523,N$14,FALSE))</f>
        <v>#N/A</v>
      </c>
      <c r="O461" s="197" t="e">
        <f>IF(VLOOKUP($B461,'Data summary'!$L$2:$W$523,O$14,FALSE)=0,NA(),VLOOKUP($B461,'Data summary'!$L$2:$W$523,O$14,FALSE))</f>
        <v>#N/A</v>
      </c>
      <c r="P461" s="197" t="e">
        <f>IF(VLOOKUP($B461,'Data summary'!$L$2:$W$523,P$14,FALSE)=0,NA(),VLOOKUP($B461,'Data summary'!$L$2:$W$523,P$14,FALSE))</f>
        <v>#N/A</v>
      </c>
      <c r="Q461" s="197" t="e">
        <f>IF(VLOOKUP($B461,'Data summary'!$L$2:$W$523,Q$14,FALSE)=0,NA(),VLOOKUP($B461,'Data summary'!$L$2:$W$523,Q$14,FALSE))</f>
        <v>#N/A</v>
      </c>
      <c r="R461" s="197" t="e">
        <f>IF(VLOOKUP($B461,'Data summary'!$L$2:$W$523,R$14,FALSE)=0,NA(),VLOOKUP($B461,'Data summary'!$L$2:$W$523,R$14,FALSE))</f>
        <v>#N/A</v>
      </c>
      <c r="S461" s="197" t="e">
        <f>IF(VLOOKUP($B461,'Data summary'!$L$2:$W$523,S$14,FALSE)=0,NA(),VLOOKUP($B461,'Data summary'!$L$2:$W$523,S$14,FALSE))</f>
        <v>#N/A</v>
      </c>
      <c r="T461" s="197" t="e">
        <f>IF(VLOOKUP($B461,'Data summary'!$L$2:$W$523,T$14,FALSE)=0,NA(),VLOOKUP($B461,'Data summary'!$L$2:$W$523,T$14,FALSE))</f>
        <v>#N/A</v>
      </c>
      <c r="U461" s="197" t="e">
        <f>IF(VLOOKUP($B461,'Data summary'!$L$2:$W$523,U$14,FALSE)=0,NA(),VLOOKUP($B461,'Data summary'!$L$2:$W$523,U$14,FALSE))</f>
        <v>#N/A</v>
      </c>
      <c r="V461" s="198" t="e">
        <f>IF(VLOOKUP($B461,'Data summary'!$L$2:$W$523,V$14,FALSE)=0,NA(),VLOOKUP($B461,'Data summary'!$L$2:$W$523,V$14,FALSE))</f>
        <v>#N/A</v>
      </c>
      <c r="W461" s="207" t="s">
        <v>159</v>
      </c>
    </row>
    <row r="462" spans="10:23" x14ac:dyDescent="0.25">
      <c r="J462"/>
      <c r="L462" s="196" t="e">
        <f>IF(VLOOKUP($B462,'Data summary'!$L$2:$W$523,L$14,FALSE)=0,NA(),VLOOKUP($B462,'Data summary'!$L$2:$W$523,L$14,FALSE))</f>
        <v>#N/A</v>
      </c>
      <c r="M462" s="197" t="e">
        <f>IF(VLOOKUP($B462,'Data summary'!$L$2:$W$523,M$14,FALSE)=0,NA(),VLOOKUP($B462,'Data summary'!$L$2:$W$523,M$14,FALSE))</f>
        <v>#N/A</v>
      </c>
      <c r="N462" s="197" t="e">
        <f>IF(VLOOKUP($B462,'Data summary'!$L$2:$W$523,N$14,FALSE)=0,NA(),VLOOKUP($B462,'Data summary'!$L$2:$W$523,N$14,FALSE))</f>
        <v>#N/A</v>
      </c>
      <c r="O462" s="197" t="e">
        <f>IF(VLOOKUP($B462,'Data summary'!$L$2:$W$523,O$14,FALSE)=0,NA(),VLOOKUP($B462,'Data summary'!$L$2:$W$523,O$14,FALSE))</f>
        <v>#N/A</v>
      </c>
      <c r="P462" s="197" t="e">
        <f>IF(VLOOKUP($B462,'Data summary'!$L$2:$W$523,P$14,FALSE)=0,NA(),VLOOKUP($B462,'Data summary'!$L$2:$W$523,P$14,FALSE))</f>
        <v>#N/A</v>
      </c>
      <c r="Q462" s="197" t="e">
        <f>IF(VLOOKUP($B462,'Data summary'!$L$2:$W$523,Q$14,FALSE)=0,NA(),VLOOKUP($B462,'Data summary'!$L$2:$W$523,Q$14,FALSE))</f>
        <v>#N/A</v>
      </c>
      <c r="R462" s="197" t="e">
        <f>IF(VLOOKUP($B462,'Data summary'!$L$2:$W$523,R$14,FALSE)=0,NA(),VLOOKUP($B462,'Data summary'!$L$2:$W$523,R$14,FALSE))</f>
        <v>#N/A</v>
      </c>
      <c r="S462" s="197" t="e">
        <f>IF(VLOOKUP($B462,'Data summary'!$L$2:$W$523,S$14,FALSE)=0,NA(),VLOOKUP($B462,'Data summary'!$L$2:$W$523,S$14,FALSE))</f>
        <v>#N/A</v>
      </c>
      <c r="T462" s="197" t="e">
        <f>IF(VLOOKUP($B462,'Data summary'!$L$2:$W$523,T$14,FALSE)=0,NA(),VLOOKUP($B462,'Data summary'!$L$2:$W$523,T$14,FALSE))</f>
        <v>#N/A</v>
      </c>
      <c r="U462" s="197" t="e">
        <f>IF(VLOOKUP($B462,'Data summary'!$L$2:$W$523,U$14,FALSE)=0,NA(),VLOOKUP($B462,'Data summary'!$L$2:$W$523,U$14,FALSE))</f>
        <v>#N/A</v>
      </c>
      <c r="V462" s="198" t="e">
        <f>IF(VLOOKUP($B462,'Data summary'!$L$2:$W$523,V$14,FALSE)=0,NA(),VLOOKUP($B462,'Data summary'!$L$2:$W$523,V$14,FALSE))</f>
        <v>#N/A</v>
      </c>
      <c r="W462" s="207" t="s">
        <v>159</v>
      </c>
    </row>
    <row r="463" spans="10:23" x14ac:dyDescent="0.25">
      <c r="J463"/>
      <c r="L463" s="196" t="e">
        <f>IF(VLOOKUP($B463,'Data summary'!$L$2:$W$523,L$14,FALSE)=0,NA(),VLOOKUP($B463,'Data summary'!$L$2:$W$523,L$14,FALSE))</f>
        <v>#N/A</v>
      </c>
      <c r="M463" s="197" t="e">
        <f>IF(VLOOKUP($B463,'Data summary'!$L$2:$W$523,M$14,FALSE)=0,NA(),VLOOKUP($B463,'Data summary'!$L$2:$W$523,M$14,FALSE))</f>
        <v>#N/A</v>
      </c>
      <c r="N463" s="197" t="e">
        <f>IF(VLOOKUP($B463,'Data summary'!$L$2:$W$523,N$14,FALSE)=0,NA(),VLOOKUP($B463,'Data summary'!$L$2:$W$523,N$14,FALSE))</f>
        <v>#N/A</v>
      </c>
      <c r="O463" s="197" t="e">
        <f>IF(VLOOKUP($B463,'Data summary'!$L$2:$W$523,O$14,FALSE)=0,NA(),VLOOKUP($B463,'Data summary'!$L$2:$W$523,O$14,FALSE))</f>
        <v>#N/A</v>
      </c>
      <c r="P463" s="197" t="e">
        <f>IF(VLOOKUP($B463,'Data summary'!$L$2:$W$523,P$14,FALSE)=0,NA(),VLOOKUP($B463,'Data summary'!$L$2:$W$523,P$14,FALSE))</f>
        <v>#N/A</v>
      </c>
      <c r="Q463" s="197" t="e">
        <f>IF(VLOOKUP($B463,'Data summary'!$L$2:$W$523,Q$14,FALSE)=0,NA(),VLOOKUP($B463,'Data summary'!$L$2:$W$523,Q$14,FALSE))</f>
        <v>#N/A</v>
      </c>
      <c r="R463" s="197" t="e">
        <f>IF(VLOOKUP($B463,'Data summary'!$L$2:$W$523,R$14,FALSE)=0,NA(),VLOOKUP($B463,'Data summary'!$L$2:$W$523,R$14,FALSE))</f>
        <v>#N/A</v>
      </c>
      <c r="S463" s="197" t="e">
        <f>IF(VLOOKUP($B463,'Data summary'!$L$2:$W$523,S$14,FALSE)=0,NA(),VLOOKUP($B463,'Data summary'!$L$2:$W$523,S$14,FALSE))</f>
        <v>#N/A</v>
      </c>
      <c r="T463" s="197" t="e">
        <f>IF(VLOOKUP($B463,'Data summary'!$L$2:$W$523,T$14,FALSE)=0,NA(),VLOOKUP($B463,'Data summary'!$L$2:$W$523,T$14,FALSE))</f>
        <v>#N/A</v>
      </c>
      <c r="U463" s="197" t="e">
        <f>IF(VLOOKUP($B463,'Data summary'!$L$2:$W$523,U$14,FALSE)=0,NA(),VLOOKUP($B463,'Data summary'!$L$2:$W$523,U$14,FALSE))</f>
        <v>#N/A</v>
      </c>
      <c r="V463" s="198" t="e">
        <f>IF(VLOOKUP($B463,'Data summary'!$L$2:$W$523,V$14,FALSE)=0,NA(),VLOOKUP($B463,'Data summary'!$L$2:$W$523,V$14,FALSE))</f>
        <v>#N/A</v>
      </c>
      <c r="W463" s="207" t="s">
        <v>159</v>
      </c>
    </row>
    <row r="464" spans="10:23" x14ac:dyDescent="0.25">
      <c r="J464"/>
      <c r="L464" s="196" t="e">
        <f>IF(VLOOKUP($B464,'Data summary'!$L$2:$W$523,L$14,FALSE)=0,NA(),VLOOKUP($B464,'Data summary'!$L$2:$W$523,L$14,FALSE))</f>
        <v>#N/A</v>
      </c>
      <c r="M464" s="197" t="e">
        <f>IF(VLOOKUP($B464,'Data summary'!$L$2:$W$523,M$14,FALSE)=0,NA(),VLOOKUP($B464,'Data summary'!$L$2:$W$523,M$14,FALSE))</f>
        <v>#N/A</v>
      </c>
      <c r="N464" s="197" t="e">
        <f>IF(VLOOKUP($B464,'Data summary'!$L$2:$W$523,N$14,FALSE)=0,NA(),VLOOKUP($B464,'Data summary'!$L$2:$W$523,N$14,FALSE))</f>
        <v>#N/A</v>
      </c>
      <c r="O464" s="197" t="e">
        <f>IF(VLOOKUP($B464,'Data summary'!$L$2:$W$523,O$14,FALSE)=0,NA(),VLOOKUP($B464,'Data summary'!$L$2:$W$523,O$14,FALSE))</f>
        <v>#N/A</v>
      </c>
      <c r="P464" s="197" t="e">
        <f>IF(VLOOKUP($B464,'Data summary'!$L$2:$W$523,P$14,FALSE)=0,NA(),VLOOKUP($B464,'Data summary'!$L$2:$W$523,P$14,FALSE))</f>
        <v>#N/A</v>
      </c>
      <c r="Q464" s="197" t="e">
        <f>IF(VLOOKUP($B464,'Data summary'!$L$2:$W$523,Q$14,FALSE)=0,NA(),VLOOKUP($B464,'Data summary'!$L$2:$W$523,Q$14,FALSE))</f>
        <v>#N/A</v>
      </c>
      <c r="R464" s="197" t="e">
        <f>IF(VLOOKUP($B464,'Data summary'!$L$2:$W$523,R$14,FALSE)=0,NA(),VLOOKUP($B464,'Data summary'!$L$2:$W$523,R$14,FALSE))</f>
        <v>#N/A</v>
      </c>
      <c r="S464" s="197" t="e">
        <f>IF(VLOOKUP($B464,'Data summary'!$L$2:$W$523,S$14,FALSE)=0,NA(),VLOOKUP($B464,'Data summary'!$L$2:$W$523,S$14,FALSE))</f>
        <v>#N/A</v>
      </c>
      <c r="T464" s="197" t="e">
        <f>IF(VLOOKUP($B464,'Data summary'!$L$2:$W$523,T$14,FALSE)=0,NA(),VLOOKUP($B464,'Data summary'!$L$2:$W$523,T$14,FALSE))</f>
        <v>#N/A</v>
      </c>
      <c r="U464" s="197" t="e">
        <f>IF(VLOOKUP($B464,'Data summary'!$L$2:$W$523,U$14,FALSE)=0,NA(),VLOOKUP($B464,'Data summary'!$L$2:$W$523,U$14,FALSE))</f>
        <v>#N/A</v>
      </c>
      <c r="V464" s="198" t="e">
        <f>IF(VLOOKUP($B464,'Data summary'!$L$2:$W$523,V$14,FALSE)=0,NA(),VLOOKUP($B464,'Data summary'!$L$2:$W$523,V$14,FALSE))</f>
        <v>#N/A</v>
      </c>
      <c r="W464" s="207" t="s">
        <v>159</v>
      </c>
    </row>
    <row r="465" spans="10:23" x14ac:dyDescent="0.25">
      <c r="J465"/>
      <c r="L465" s="196" t="e">
        <f>IF(VLOOKUP($B465,'Data summary'!$L$2:$W$523,L$14,FALSE)=0,NA(),VLOOKUP($B465,'Data summary'!$L$2:$W$523,L$14,FALSE))</f>
        <v>#N/A</v>
      </c>
      <c r="M465" s="197" t="e">
        <f>IF(VLOOKUP($B465,'Data summary'!$L$2:$W$523,M$14,FALSE)=0,NA(),VLOOKUP($B465,'Data summary'!$L$2:$W$523,M$14,FALSE))</f>
        <v>#N/A</v>
      </c>
      <c r="N465" s="197" t="e">
        <f>IF(VLOOKUP($B465,'Data summary'!$L$2:$W$523,N$14,FALSE)=0,NA(),VLOOKUP($B465,'Data summary'!$L$2:$W$523,N$14,FALSE))</f>
        <v>#N/A</v>
      </c>
      <c r="O465" s="197" t="e">
        <f>IF(VLOOKUP($B465,'Data summary'!$L$2:$W$523,O$14,FALSE)=0,NA(),VLOOKUP($B465,'Data summary'!$L$2:$W$523,O$14,FALSE))</f>
        <v>#N/A</v>
      </c>
      <c r="P465" s="197" t="e">
        <f>IF(VLOOKUP($B465,'Data summary'!$L$2:$W$523,P$14,FALSE)=0,NA(),VLOOKUP($B465,'Data summary'!$L$2:$W$523,P$14,FALSE))</f>
        <v>#N/A</v>
      </c>
      <c r="Q465" s="197" t="e">
        <f>IF(VLOOKUP($B465,'Data summary'!$L$2:$W$523,Q$14,FALSE)=0,NA(),VLOOKUP($B465,'Data summary'!$L$2:$W$523,Q$14,FALSE))</f>
        <v>#N/A</v>
      </c>
      <c r="R465" s="197" t="e">
        <f>IF(VLOOKUP($B465,'Data summary'!$L$2:$W$523,R$14,FALSE)=0,NA(),VLOOKUP($B465,'Data summary'!$L$2:$W$523,R$14,FALSE))</f>
        <v>#N/A</v>
      </c>
      <c r="S465" s="197" t="e">
        <f>IF(VLOOKUP($B465,'Data summary'!$L$2:$W$523,S$14,FALSE)=0,NA(),VLOOKUP($B465,'Data summary'!$L$2:$W$523,S$14,FALSE))</f>
        <v>#N/A</v>
      </c>
      <c r="T465" s="197" t="e">
        <f>IF(VLOOKUP($B465,'Data summary'!$L$2:$W$523,T$14,FALSE)=0,NA(),VLOOKUP($B465,'Data summary'!$L$2:$W$523,T$14,FALSE))</f>
        <v>#N/A</v>
      </c>
      <c r="U465" s="197" t="e">
        <f>IF(VLOOKUP($B465,'Data summary'!$L$2:$W$523,U$14,FALSE)=0,NA(),VLOOKUP($B465,'Data summary'!$L$2:$W$523,U$14,FALSE))</f>
        <v>#N/A</v>
      </c>
      <c r="V465" s="198" t="e">
        <f>IF(VLOOKUP($B465,'Data summary'!$L$2:$W$523,V$14,FALSE)=0,NA(),VLOOKUP($B465,'Data summary'!$L$2:$W$523,V$14,FALSE))</f>
        <v>#N/A</v>
      </c>
      <c r="W465" s="207" t="s">
        <v>159</v>
      </c>
    </row>
    <row r="466" spans="10:23" x14ac:dyDescent="0.25">
      <c r="J466"/>
      <c r="L466" s="196" t="e">
        <f>IF(VLOOKUP($B466,'Data summary'!$L$2:$W$523,L$14,FALSE)=0,NA(),VLOOKUP($B466,'Data summary'!$L$2:$W$523,L$14,FALSE))</f>
        <v>#N/A</v>
      </c>
      <c r="M466" s="197" t="e">
        <f>IF(VLOOKUP($B466,'Data summary'!$L$2:$W$523,M$14,FALSE)=0,NA(),VLOOKUP($B466,'Data summary'!$L$2:$W$523,M$14,FALSE))</f>
        <v>#N/A</v>
      </c>
      <c r="N466" s="197" t="e">
        <f>IF(VLOOKUP($B466,'Data summary'!$L$2:$W$523,N$14,FALSE)=0,NA(),VLOOKUP($B466,'Data summary'!$L$2:$W$523,N$14,FALSE))</f>
        <v>#N/A</v>
      </c>
      <c r="O466" s="197" t="e">
        <f>IF(VLOOKUP($B466,'Data summary'!$L$2:$W$523,O$14,FALSE)=0,NA(),VLOOKUP($B466,'Data summary'!$L$2:$W$523,O$14,FALSE))</f>
        <v>#N/A</v>
      </c>
      <c r="P466" s="197" t="e">
        <f>IF(VLOOKUP($B466,'Data summary'!$L$2:$W$523,P$14,FALSE)=0,NA(),VLOOKUP($B466,'Data summary'!$L$2:$W$523,P$14,FALSE))</f>
        <v>#N/A</v>
      </c>
      <c r="Q466" s="197" t="e">
        <f>IF(VLOOKUP($B466,'Data summary'!$L$2:$W$523,Q$14,FALSE)=0,NA(),VLOOKUP($B466,'Data summary'!$L$2:$W$523,Q$14,FALSE))</f>
        <v>#N/A</v>
      </c>
      <c r="R466" s="197" t="e">
        <f>IF(VLOOKUP($B466,'Data summary'!$L$2:$W$523,R$14,FALSE)=0,NA(),VLOOKUP($B466,'Data summary'!$L$2:$W$523,R$14,FALSE))</f>
        <v>#N/A</v>
      </c>
      <c r="S466" s="197" t="e">
        <f>IF(VLOOKUP($B466,'Data summary'!$L$2:$W$523,S$14,FALSE)=0,NA(),VLOOKUP($B466,'Data summary'!$L$2:$W$523,S$14,FALSE))</f>
        <v>#N/A</v>
      </c>
      <c r="T466" s="197" t="e">
        <f>IF(VLOOKUP($B466,'Data summary'!$L$2:$W$523,T$14,FALSE)=0,NA(),VLOOKUP($B466,'Data summary'!$L$2:$W$523,T$14,FALSE))</f>
        <v>#N/A</v>
      </c>
      <c r="U466" s="197" t="e">
        <f>IF(VLOOKUP($B466,'Data summary'!$L$2:$W$523,U$14,FALSE)=0,NA(),VLOOKUP($B466,'Data summary'!$L$2:$W$523,U$14,FALSE))</f>
        <v>#N/A</v>
      </c>
      <c r="V466" s="198" t="e">
        <f>IF(VLOOKUP($B466,'Data summary'!$L$2:$W$523,V$14,FALSE)=0,NA(),VLOOKUP($B466,'Data summary'!$L$2:$W$523,V$14,FALSE))</f>
        <v>#N/A</v>
      </c>
      <c r="W466" s="207" t="s">
        <v>159</v>
      </c>
    </row>
    <row r="467" spans="10:23" x14ac:dyDescent="0.25">
      <c r="J467"/>
      <c r="L467" s="196" t="e">
        <f>IF(VLOOKUP($B467,'Data summary'!$L$2:$W$523,L$14,FALSE)=0,NA(),VLOOKUP($B467,'Data summary'!$L$2:$W$523,L$14,FALSE))</f>
        <v>#N/A</v>
      </c>
      <c r="M467" s="197" t="e">
        <f>IF(VLOOKUP($B467,'Data summary'!$L$2:$W$523,M$14,FALSE)=0,NA(),VLOOKUP($B467,'Data summary'!$L$2:$W$523,M$14,FALSE))</f>
        <v>#N/A</v>
      </c>
      <c r="N467" s="197" t="e">
        <f>IF(VLOOKUP($B467,'Data summary'!$L$2:$W$523,N$14,FALSE)=0,NA(),VLOOKUP($B467,'Data summary'!$L$2:$W$523,N$14,FALSE))</f>
        <v>#N/A</v>
      </c>
      <c r="O467" s="197" t="e">
        <f>IF(VLOOKUP($B467,'Data summary'!$L$2:$W$523,O$14,FALSE)=0,NA(),VLOOKUP($B467,'Data summary'!$L$2:$W$523,O$14,FALSE))</f>
        <v>#N/A</v>
      </c>
      <c r="P467" s="197" t="e">
        <f>IF(VLOOKUP($B467,'Data summary'!$L$2:$W$523,P$14,FALSE)=0,NA(),VLOOKUP($B467,'Data summary'!$L$2:$W$523,P$14,FALSE))</f>
        <v>#N/A</v>
      </c>
      <c r="Q467" s="197" t="e">
        <f>IF(VLOOKUP($B467,'Data summary'!$L$2:$W$523,Q$14,FALSE)=0,NA(),VLOOKUP($B467,'Data summary'!$L$2:$W$523,Q$14,FALSE))</f>
        <v>#N/A</v>
      </c>
      <c r="R467" s="197" t="e">
        <f>IF(VLOOKUP($B467,'Data summary'!$L$2:$W$523,R$14,FALSE)=0,NA(),VLOOKUP($B467,'Data summary'!$L$2:$W$523,R$14,FALSE))</f>
        <v>#N/A</v>
      </c>
      <c r="S467" s="197" t="e">
        <f>IF(VLOOKUP($B467,'Data summary'!$L$2:$W$523,S$14,FALSE)=0,NA(),VLOOKUP($B467,'Data summary'!$L$2:$W$523,S$14,FALSE))</f>
        <v>#N/A</v>
      </c>
      <c r="T467" s="197" t="e">
        <f>IF(VLOOKUP($B467,'Data summary'!$L$2:$W$523,T$14,FALSE)=0,NA(),VLOOKUP($B467,'Data summary'!$L$2:$W$523,T$14,FALSE))</f>
        <v>#N/A</v>
      </c>
      <c r="U467" s="197" t="e">
        <f>IF(VLOOKUP($B467,'Data summary'!$L$2:$W$523,U$14,FALSE)=0,NA(),VLOOKUP($B467,'Data summary'!$L$2:$W$523,U$14,FALSE))</f>
        <v>#N/A</v>
      </c>
      <c r="V467" s="198" t="e">
        <f>IF(VLOOKUP($B467,'Data summary'!$L$2:$W$523,V$14,FALSE)=0,NA(),VLOOKUP($B467,'Data summary'!$L$2:$W$523,V$14,FALSE))</f>
        <v>#N/A</v>
      </c>
      <c r="W467" s="207" t="s">
        <v>159</v>
      </c>
    </row>
    <row r="468" spans="10:23" x14ac:dyDescent="0.25">
      <c r="J468"/>
      <c r="L468" s="196" t="e">
        <f>IF(VLOOKUP($B468,'Data summary'!$L$2:$W$523,L$14,FALSE)=0,NA(),VLOOKUP($B468,'Data summary'!$L$2:$W$523,L$14,FALSE))</f>
        <v>#N/A</v>
      </c>
      <c r="M468" s="197" t="e">
        <f>IF(VLOOKUP($B468,'Data summary'!$L$2:$W$523,M$14,FALSE)=0,NA(),VLOOKUP($B468,'Data summary'!$L$2:$W$523,M$14,FALSE))</f>
        <v>#N/A</v>
      </c>
      <c r="N468" s="197" t="e">
        <f>IF(VLOOKUP($B468,'Data summary'!$L$2:$W$523,N$14,FALSE)=0,NA(),VLOOKUP($B468,'Data summary'!$L$2:$W$523,N$14,FALSE))</f>
        <v>#N/A</v>
      </c>
      <c r="O468" s="197" t="e">
        <f>IF(VLOOKUP($B468,'Data summary'!$L$2:$W$523,O$14,FALSE)=0,NA(),VLOOKUP($B468,'Data summary'!$L$2:$W$523,O$14,FALSE))</f>
        <v>#N/A</v>
      </c>
      <c r="P468" s="197" t="e">
        <f>IF(VLOOKUP($B468,'Data summary'!$L$2:$W$523,P$14,FALSE)=0,NA(),VLOOKUP($B468,'Data summary'!$L$2:$W$523,P$14,FALSE))</f>
        <v>#N/A</v>
      </c>
      <c r="Q468" s="197" t="e">
        <f>IF(VLOOKUP($B468,'Data summary'!$L$2:$W$523,Q$14,FALSE)=0,NA(),VLOOKUP($B468,'Data summary'!$L$2:$W$523,Q$14,FALSE))</f>
        <v>#N/A</v>
      </c>
      <c r="R468" s="197" t="e">
        <f>IF(VLOOKUP($B468,'Data summary'!$L$2:$W$523,R$14,FALSE)=0,NA(),VLOOKUP($B468,'Data summary'!$L$2:$W$523,R$14,FALSE))</f>
        <v>#N/A</v>
      </c>
      <c r="S468" s="197" t="e">
        <f>IF(VLOOKUP($B468,'Data summary'!$L$2:$W$523,S$14,FALSE)=0,NA(),VLOOKUP($B468,'Data summary'!$L$2:$W$523,S$14,FALSE))</f>
        <v>#N/A</v>
      </c>
      <c r="T468" s="197" t="e">
        <f>IF(VLOOKUP($B468,'Data summary'!$L$2:$W$523,T$14,FALSE)=0,NA(),VLOOKUP($B468,'Data summary'!$L$2:$W$523,T$14,FALSE))</f>
        <v>#N/A</v>
      </c>
      <c r="U468" s="197" t="e">
        <f>IF(VLOOKUP($B468,'Data summary'!$L$2:$W$523,U$14,FALSE)=0,NA(),VLOOKUP($B468,'Data summary'!$L$2:$W$523,U$14,FALSE))</f>
        <v>#N/A</v>
      </c>
      <c r="V468" s="198" t="e">
        <f>IF(VLOOKUP($B468,'Data summary'!$L$2:$W$523,V$14,FALSE)=0,NA(),VLOOKUP($B468,'Data summary'!$L$2:$W$523,V$14,FALSE))</f>
        <v>#N/A</v>
      </c>
      <c r="W468" s="207" t="s">
        <v>159</v>
      </c>
    </row>
    <row r="469" spans="10:23" x14ac:dyDescent="0.25">
      <c r="J469"/>
      <c r="L469" s="196" t="e">
        <f>IF(VLOOKUP($B469,'Data summary'!$L$2:$W$523,L$14,FALSE)=0,NA(),VLOOKUP($B469,'Data summary'!$L$2:$W$523,L$14,FALSE))</f>
        <v>#N/A</v>
      </c>
      <c r="M469" s="197" t="e">
        <f>IF(VLOOKUP($B469,'Data summary'!$L$2:$W$523,M$14,FALSE)=0,NA(),VLOOKUP($B469,'Data summary'!$L$2:$W$523,M$14,FALSE))</f>
        <v>#N/A</v>
      </c>
      <c r="N469" s="197" t="e">
        <f>IF(VLOOKUP($B469,'Data summary'!$L$2:$W$523,N$14,FALSE)=0,NA(),VLOOKUP($B469,'Data summary'!$L$2:$W$523,N$14,FALSE))</f>
        <v>#N/A</v>
      </c>
      <c r="O469" s="197" t="e">
        <f>IF(VLOOKUP($B469,'Data summary'!$L$2:$W$523,O$14,FALSE)=0,NA(),VLOOKUP($B469,'Data summary'!$L$2:$W$523,O$14,FALSE))</f>
        <v>#N/A</v>
      </c>
      <c r="P469" s="197" t="e">
        <f>IF(VLOOKUP($B469,'Data summary'!$L$2:$W$523,P$14,FALSE)=0,NA(),VLOOKUP($B469,'Data summary'!$L$2:$W$523,P$14,FALSE))</f>
        <v>#N/A</v>
      </c>
      <c r="Q469" s="197" t="e">
        <f>IF(VLOOKUP($B469,'Data summary'!$L$2:$W$523,Q$14,FALSE)=0,NA(),VLOOKUP($B469,'Data summary'!$L$2:$W$523,Q$14,FALSE))</f>
        <v>#N/A</v>
      </c>
      <c r="R469" s="197" t="e">
        <f>IF(VLOOKUP($B469,'Data summary'!$L$2:$W$523,R$14,FALSE)=0,NA(),VLOOKUP($B469,'Data summary'!$L$2:$W$523,R$14,FALSE))</f>
        <v>#N/A</v>
      </c>
      <c r="S469" s="197" t="e">
        <f>IF(VLOOKUP($B469,'Data summary'!$L$2:$W$523,S$14,FALSE)=0,NA(),VLOOKUP($B469,'Data summary'!$L$2:$W$523,S$14,FALSE))</f>
        <v>#N/A</v>
      </c>
      <c r="T469" s="197" t="e">
        <f>IF(VLOOKUP($B469,'Data summary'!$L$2:$W$523,T$14,FALSE)=0,NA(),VLOOKUP($B469,'Data summary'!$L$2:$W$523,T$14,FALSE))</f>
        <v>#N/A</v>
      </c>
      <c r="U469" s="197" t="e">
        <f>IF(VLOOKUP($B469,'Data summary'!$L$2:$W$523,U$14,FALSE)=0,NA(),VLOOKUP($B469,'Data summary'!$L$2:$W$523,U$14,FALSE))</f>
        <v>#N/A</v>
      </c>
      <c r="V469" s="198" t="e">
        <f>IF(VLOOKUP($B469,'Data summary'!$L$2:$W$523,V$14,FALSE)=0,NA(),VLOOKUP($B469,'Data summary'!$L$2:$W$523,V$14,FALSE))</f>
        <v>#N/A</v>
      </c>
      <c r="W469" s="207" t="s">
        <v>159</v>
      </c>
    </row>
    <row r="470" spans="10:23" x14ac:dyDescent="0.25">
      <c r="J470"/>
      <c r="L470" s="196" t="e">
        <f>IF(VLOOKUP($B470,'Data summary'!$L$2:$W$523,L$14,FALSE)=0,NA(),VLOOKUP($B470,'Data summary'!$L$2:$W$523,L$14,FALSE))</f>
        <v>#N/A</v>
      </c>
      <c r="M470" s="197" t="e">
        <f>IF(VLOOKUP($B470,'Data summary'!$L$2:$W$523,M$14,FALSE)=0,NA(),VLOOKUP($B470,'Data summary'!$L$2:$W$523,M$14,FALSE))</f>
        <v>#N/A</v>
      </c>
      <c r="N470" s="197" t="e">
        <f>IF(VLOOKUP($B470,'Data summary'!$L$2:$W$523,N$14,FALSE)=0,NA(),VLOOKUP($B470,'Data summary'!$L$2:$W$523,N$14,FALSE))</f>
        <v>#N/A</v>
      </c>
      <c r="O470" s="197" t="e">
        <f>IF(VLOOKUP($B470,'Data summary'!$L$2:$W$523,O$14,FALSE)=0,NA(),VLOOKUP($B470,'Data summary'!$L$2:$W$523,O$14,FALSE))</f>
        <v>#N/A</v>
      </c>
      <c r="P470" s="197" t="e">
        <f>IF(VLOOKUP($B470,'Data summary'!$L$2:$W$523,P$14,FALSE)=0,NA(),VLOOKUP($B470,'Data summary'!$L$2:$W$523,P$14,FALSE))</f>
        <v>#N/A</v>
      </c>
      <c r="Q470" s="197" t="e">
        <f>IF(VLOOKUP($B470,'Data summary'!$L$2:$W$523,Q$14,FALSE)=0,NA(),VLOOKUP($B470,'Data summary'!$L$2:$W$523,Q$14,FALSE))</f>
        <v>#N/A</v>
      </c>
      <c r="R470" s="197" t="e">
        <f>IF(VLOOKUP($B470,'Data summary'!$L$2:$W$523,R$14,FALSE)=0,NA(),VLOOKUP($B470,'Data summary'!$L$2:$W$523,R$14,FALSE))</f>
        <v>#N/A</v>
      </c>
      <c r="S470" s="197" t="e">
        <f>IF(VLOOKUP($B470,'Data summary'!$L$2:$W$523,S$14,FALSE)=0,NA(),VLOOKUP($B470,'Data summary'!$L$2:$W$523,S$14,FALSE))</f>
        <v>#N/A</v>
      </c>
      <c r="T470" s="197" t="e">
        <f>IF(VLOOKUP($B470,'Data summary'!$L$2:$W$523,T$14,FALSE)=0,NA(),VLOOKUP($B470,'Data summary'!$L$2:$W$523,T$14,FALSE))</f>
        <v>#N/A</v>
      </c>
      <c r="U470" s="197" t="e">
        <f>IF(VLOOKUP($B470,'Data summary'!$L$2:$W$523,U$14,FALSE)=0,NA(),VLOOKUP($B470,'Data summary'!$L$2:$W$523,U$14,FALSE))</f>
        <v>#N/A</v>
      </c>
      <c r="V470" s="198" t="e">
        <f>IF(VLOOKUP($B470,'Data summary'!$L$2:$W$523,V$14,FALSE)=0,NA(),VLOOKUP($B470,'Data summary'!$L$2:$W$523,V$14,FALSE))</f>
        <v>#N/A</v>
      </c>
      <c r="W470" s="207" t="s">
        <v>159</v>
      </c>
    </row>
    <row r="471" spans="10:23" x14ac:dyDescent="0.25">
      <c r="J471"/>
      <c r="L471" s="196" t="e">
        <f>IF(VLOOKUP($B471,'Data summary'!$L$2:$W$523,L$14,FALSE)=0,NA(),VLOOKUP($B471,'Data summary'!$L$2:$W$523,L$14,FALSE))</f>
        <v>#N/A</v>
      </c>
      <c r="M471" s="197" t="e">
        <f>IF(VLOOKUP($B471,'Data summary'!$L$2:$W$523,M$14,FALSE)=0,NA(),VLOOKUP($B471,'Data summary'!$L$2:$W$523,M$14,FALSE))</f>
        <v>#N/A</v>
      </c>
      <c r="N471" s="197" t="e">
        <f>IF(VLOOKUP($B471,'Data summary'!$L$2:$W$523,N$14,FALSE)=0,NA(),VLOOKUP($B471,'Data summary'!$L$2:$W$523,N$14,FALSE))</f>
        <v>#N/A</v>
      </c>
      <c r="O471" s="197" t="e">
        <f>IF(VLOOKUP($B471,'Data summary'!$L$2:$W$523,O$14,FALSE)=0,NA(),VLOOKUP($B471,'Data summary'!$L$2:$W$523,O$14,FALSE))</f>
        <v>#N/A</v>
      </c>
      <c r="P471" s="197" t="e">
        <f>IF(VLOOKUP($B471,'Data summary'!$L$2:$W$523,P$14,FALSE)=0,NA(),VLOOKUP($B471,'Data summary'!$L$2:$W$523,P$14,FALSE))</f>
        <v>#N/A</v>
      </c>
      <c r="Q471" s="197" t="e">
        <f>IF(VLOOKUP($B471,'Data summary'!$L$2:$W$523,Q$14,FALSE)=0,NA(),VLOOKUP($B471,'Data summary'!$L$2:$W$523,Q$14,FALSE))</f>
        <v>#N/A</v>
      </c>
      <c r="R471" s="197" t="e">
        <f>IF(VLOOKUP($B471,'Data summary'!$L$2:$W$523,R$14,FALSE)=0,NA(),VLOOKUP($B471,'Data summary'!$L$2:$W$523,R$14,FALSE))</f>
        <v>#N/A</v>
      </c>
      <c r="S471" s="197" t="e">
        <f>IF(VLOOKUP($B471,'Data summary'!$L$2:$W$523,S$14,FALSE)=0,NA(),VLOOKUP($B471,'Data summary'!$L$2:$W$523,S$14,FALSE))</f>
        <v>#N/A</v>
      </c>
      <c r="T471" s="197" t="e">
        <f>IF(VLOOKUP($B471,'Data summary'!$L$2:$W$523,T$14,FALSE)=0,NA(),VLOOKUP($B471,'Data summary'!$L$2:$W$523,T$14,FALSE))</f>
        <v>#N/A</v>
      </c>
      <c r="U471" s="197" t="e">
        <f>IF(VLOOKUP($B471,'Data summary'!$L$2:$W$523,U$14,FALSE)=0,NA(),VLOOKUP($B471,'Data summary'!$L$2:$W$523,U$14,FALSE))</f>
        <v>#N/A</v>
      </c>
      <c r="V471" s="198" t="e">
        <f>IF(VLOOKUP($B471,'Data summary'!$L$2:$W$523,V$14,FALSE)=0,NA(),VLOOKUP($B471,'Data summary'!$L$2:$W$523,V$14,FALSE))</f>
        <v>#N/A</v>
      </c>
      <c r="W471" s="207" t="s">
        <v>159</v>
      </c>
    </row>
    <row r="472" spans="10:23" x14ac:dyDescent="0.25">
      <c r="J472"/>
      <c r="L472" s="196" t="e">
        <f>IF(VLOOKUP($B472,'Data summary'!$L$2:$W$523,L$14,FALSE)=0,NA(),VLOOKUP($B472,'Data summary'!$L$2:$W$523,L$14,FALSE))</f>
        <v>#N/A</v>
      </c>
      <c r="M472" s="197" t="e">
        <f>IF(VLOOKUP($B472,'Data summary'!$L$2:$W$523,M$14,FALSE)=0,NA(),VLOOKUP($B472,'Data summary'!$L$2:$W$523,M$14,FALSE))</f>
        <v>#N/A</v>
      </c>
      <c r="N472" s="197" t="e">
        <f>IF(VLOOKUP($B472,'Data summary'!$L$2:$W$523,N$14,FALSE)=0,NA(),VLOOKUP($B472,'Data summary'!$L$2:$W$523,N$14,FALSE))</f>
        <v>#N/A</v>
      </c>
      <c r="O472" s="197" t="e">
        <f>IF(VLOOKUP($B472,'Data summary'!$L$2:$W$523,O$14,FALSE)=0,NA(),VLOOKUP($B472,'Data summary'!$L$2:$W$523,O$14,FALSE))</f>
        <v>#N/A</v>
      </c>
      <c r="P472" s="197" t="e">
        <f>IF(VLOOKUP($B472,'Data summary'!$L$2:$W$523,P$14,FALSE)=0,NA(),VLOOKUP($B472,'Data summary'!$L$2:$W$523,P$14,FALSE))</f>
        <v>#N/A</v>
      </c>
      <c r="Q472" s="197" t="e">
        <f>IF(VLOOKUP($B472,'Data summary'!$L$2:$W$523,Q$14,FALSE)=0,NA(),VLOOKUP($B472,'Data summary'!$L$2:$W$523,Q$14,FALSE))</f>
        <v>#N/A</v>
      </c>
      <c r="R472" s="197" t="e">
        <f>IF(VLOOKUP($B472,'Data summary'!$L$2:$W$523,R$14,FALSE)=0,NA(),VLOOKUP($B472,'Data summary'!$L$2:$W$523,R$14,FALSE))</f>
        <v>#N/A</v>
      </c>
      <c r="S472" s="197" t="e">
        <f>IF(VLOOKUP($B472,'Data summary'!$L$2:$W$523,S$14,FALSE)=0,NA(),VLOOKUP($B472,'Data summary'!$L$2:$W$523,S$14,FALSE))</f>
        <v>#N/A</v>
      </c>
      <c r="T472" s="197" t="e">
        <f>IF(VLOOKUP($B472,'Data summary'!$L$2:$W$523,T$14,FALSE)=0,NA(),VLOOKUP($B472,'Data summary'!$L$2:$W$523,T$14,FALSE))</f>
        <v>#N/A</v>
      </c>
      <c r="U472" s="197" t="e">
        <f>IF(VLOOKUP($B472,'Data summary'!$L$2:$W$523,U$14,FALSE)=0,NA(),VLOOKUP($B472,'Data summary'!$L$2:$W$523,U$14,FALSE))</f>
        <v>#N/A</v>
      </c>
      <c r="V472" s="198" t="e">
        <f>IF(VLOOKUP($B472,'Data summary'!$L$2:$W$523,V$14,FALSE)=0,NA(),VLOOKUP($B472,'Data summary'!$L$2:$W$523,V$14,FALSE))</f>
        <v>#N/A</v>
      </c>
      <c r="W472" s="207" t="s">
        <v>159</v>
      </c>
    </row>
    <row r="473" spans="10:23" x14ac:dyDescent="0.25">
      <c r="J473"/>
      <c r="L473" s="196" t="e">
        <f>IF(VLOOKUP($B473,'Data summary'!$L$2:$W$523,L$14,FALSE)=0,NA(),VLOOKUP($B473,'Data summary'!$L$2:$W$523,L$14,FALSE))</f>
        <v>#N/A</v>
      </c>
      <c r="M473" s="197" t="e">
        <f>IF(VLOOKUP($B473,'Data summary'!$L$2:$W$523,M$14,FALSE)=0,NA(),VLOOKUP($B473,'Data summary'!$L$2:$W$523,M$14,FALSE))</f>
        <v>#N/A</v>
      </c>
      <c r="N473" s="197" t="e">
        <f>IF(VLOOKUP($B473,'Data summary'!$L$2:$W$523,N$14,FALSE)=0,NA(),VLOOKUP($B473,'Data summary'!$L$2:$W$523,N$14,FALSE))</f>
        <v>#N/A</v>
      </c>
      <c r="O473" s="197" t="e">
        <f>IF(VLOOKUP($B473,'Data summary'!$L$2:$W$523,O$14,FALSE)=0,NA(),VLOOKUP($B473,'Data summary'!$L$2:$W$523,O$14,FALSE))</f>
        <v>#N/A</v>
      </c>
      <c r="P473" s="197" t="e">
        <f>IF(VLOOKUP($B473,'Data summary'!$L$2:$W$523,P$14,FALSE)=0,NA(),VLOOKUP($B473,'Data summary'!$L$2:$W$523,P$14,FALSE))</f>
        <v>#N/A</v>
      </c>
      <c r="Q473" s="197" t="e">
        <f>IF(VLOOKUP($B473,'Data summary'!$L$2:$W$523,Q$14,FALSE)=0,NA(),VLOOKUP($B473,'Data summary'!$L$2:$W$523,Q$14,FALSE))</f>
        <v>#N/A</v>
      </c>
      <c r="R473" s="197" t="e">
        <f>IF(VLOOKUP($B473,'Data summary'!$L$2:$W$523,R$14,FALSE)=0,NA(),VLOOKUP($B473,'Data summary'!$L$2:$W$523,R$14,FALSE))</f>
        <v>#N/A</v>
      </c>
      <c r="S473" s="197" t="e">
        <f>IF(VLOOKUP($B473,'Data summary'!$L$2:$W$523,S$14,FALSE)=0,NA(),VLOOKUP($B473,'Data summary'!$L$2:$W$523,S$14,FALSE))</f>
        <v>#N/A</v>
      </c>
      <c r="T473" s="197" t="e">
        <f>IF(VLOOKUP($B473,'Data summary'!$L$2:$W$523,T$14,FALSE)=0,NA(),VLOOKUP($B473,'Data summary'!$L$2:$W$523,T$14,FALSE))</f>
        <v>#N/A</v>
      </c>
      <c r="U473" s="197" t="e">
        <f>IF(VLOOKUP($B473,'Data summary'!$L$2:$W$523,U$14,FALSE)=0,NA(),VLOOKUP($B473,'Data summary'!$L$2:$W$523,U$14,FALSE))</f>
        <v>#N/A</v>
      </c>
      <c r="V473" s="198" t="e">
        <f>IF(VLOOKUP($B473,'Data summary'!$L$2:$W$523,V$14,FALSE)=0,NA(),VLOOKUP($B473,'Data summary'!$L$2:$W$523,V$14,FALSE))</f>
        <v>#N/A</v>
      </c>
      <c r="W473" s="207" t="s">
        <v>159</v>
      </c>
    </row>
    <row r="474" spans="10:23" x14ac:dyDescent="0.25">
      <c r="J474"/>
      <c r="L474" s="196" t="e">
        <f>IF(VLOOKUP($B474,'Data summary'!$L$2:$W$523,L$14,FALSE)=0,NA(),VLOOKUP($B474,'Data summary'!$L$2:$W$523,L$14,FALSE))</f>
        <v>#N/A</v>
      </c>
      <c r="M474" s="197" t="e">
        <f>IF(VLOOKUP($B474,'Data summary'!$L$2:$W$523,M$14,FALSE)=0,NA(),VLOOKUP($B474,'Data summary'!$L$2:$W$523,M$14,FALSE))</f>
        <v>#N/A</v>
      </c>
      <c r="N474" s="197" t="e">
        <f>IF(VLOOKUP($B474,'Data summary'!$L$2:$W$523,N$14,FALSE)=0,NA(),VLOOKUP($B474,'Data summary'!$L$2:$W$523,N$14,FALSE))</f>
        <v>#N/A</v>
      </c>
      <c r="O474" s="197" t="e">
        <f>IF(VLOOKUP($B474,'Data summary'!$L$2:$W$523,O$14,FALSE)=0,NA(),VLOOKUP($B474,'Data summary'!$L$2:$W$523,O$14,FALSE))</f>
        <v>#N/A</v>
      </c>
      <c r="P474" s="197" t="e">
        <f>IF(VLOOKUP($B474,'Data summary'!$L$2:$W$523,P$14,FALSE)=0,NA(),VLOOKUP($B474,'Data summary'!$L$2:$W$523,P$14,FALSE))</f>
        <v>#N/A</v>
      </c>
      <c r="Q474" s="197" t="e">
        <f>IF(VLOOKUP($B474,'Data summary'!$L$2:$W$523,Q$14,FALSE)=0,NA(),VLOOKUP($B474,'Data summary'!$L$2:$W$523,Q$14,FALSE))</f>
        <v>#N/A</v>
      </c>
      <c r="R474" s="197" t="e">
        <f>IF(VLOOKUP($B474,'Data summary'!$L$2:$W$523,R$14,FALSE)=0,NA(),VLOOKUP($B474,'Data summary'!$L$2:$W$523,R$14,FALSE))</f>
        <v>#N/A</v>
      </c>
      <c r="S474" s="197" t="e">
        <f>IF(VLOOKUP($B474,'Data summary'!$L$2:$W$523,S$14,FALSE)=0,NA(),VLOOKUP($B474,'Data summary'!$L$2:$W$523,S$14,FALSE))</f>
        <v>#N/A</v>
      </c>
      <c r="T474" s="197" t="e">
        <f>IF(VLOOKUP($B474,'Data summary'!$L$2:$W$523,T$14,FALSE)=0,NA(),VLOOKUP($B474,'Data summary'!$L$2:$W$523,T$14,FALSE))</f>
        <v>#N/A</v>
      </c>
      <c r="U474" s="197" t="e">
        <f>IF(VLOOKUP($B474,'Data summary'!$L$2:$W$523,U$14,FALSE)=0,NA(),VLOOKUP($B474,'Data summary'!$L$2:$W$523,U$14,FALSE))</f>
        <v>#N/A</v>
      </c>
      <c r="V474" s="198" t="e">
        <f>IF(VLOOKUP($B474,'Data summary'!$L$2:$W$523,V$14,FALSE)=0,NA(),VLOOKUP($B474,'Data summary'!$L$2:$W$523,V$14,FALSE))</f>
        <v>#N/A</v>
      </c>
      <c r="W474" s="207" t="s">
        <v>159</v>
      </c>
    </row>
    <row r="475" spans="10:23" x14ac:dyDescent="0.25">
      <c r="J475"/>
      <c r="L475" s="196" t="e">
        <f>IF(VLOOKUP($B475,'Data summary'!$L$2:$W$523,L$14,FALSE)=0,NA(),VLOOKUP($B475,'Data summary'!$L$2:$W$523,L$14,FALSE))</f>
        <v>#N/A</v>
      </c>
      <c r="M475" s="197" t="e">
        <f>IF(VLOOKUP($B475,'Data summary'!$L$2:$W$523,M$14,FALSE)=0,NA(),VLOOKUP($B475,'Data summary'!$L$2:$W$523,M$14,FALSE))</f>
        <v>#N/A</v>
      </c>
      <c r="N475" s="197" t="e">
        <f>IF(VLOOKUP($B475,'Data summary'!$L$2:$W$523,N$14,FALSE)=0,NA(),VLOOKUP($B475,'Data summary'!$L$2:$W$523,N$14,FALSE))</f>
        <v>#N/A</v>
      </c>
      <c r="O475" s="197" t="e">
        <f>IF(VLOOKUP($B475,'Data summary'!$L$2:$W$523,O$14,FALSE)=0,NA(),VLOOKUP($B475,'Data summary'!$L$2:$W$523,O$14,FALSE))</f>
        <v>#N/A</v>
      </c>
      <c r="P475" s="197" t="e">
        <f>IF(VLOOKUP($B475,'Data summary'!$L$2:$W$523,P$14,FALSE)=0,NA(),VLOOKUP($B475,'Data summary'!$L$2:$W$523,P$14,FALSE))</f>
        <v>#N/A</v>
      </c>
      <c r="Q475" s="197" t="e">
        <f>IF(VLOOKUP($B475,'Data summary'!$L$2:$W$523,Q$14,FALSE)=0,NA(),VLOOKUP($B475,'Data summary'!$L$2:$W$523,Q$14,FALSE))</f>
        <v>#N/A</v>
      </c>
      <c r="R475" s="197" t="e">
        <f>IF(VLOOKUP($B475,'Data summary'!$L$2:$W$523,R$14,FALSE)=0,NA(),VLOOKUP($B475,'Data summary'!$L$2:$W$523,R$14,FALSE))</f>
        <v>#N/A</v>
      </c>
      <c r="S475" s="197" t="e">
        <f>IF(VLOOKUP($B475,'Data summary'!$L$2:$W$523,S$14,FALSE)=0,NA(),VLOOKUP($B475,'Data summary'!$L$2:$W$523,S$14,FALSE))</f>
        <v>#N/A</v>
      </c>
      <c r="T475" s="197" t="e">
        <f>IF(VLOOKUP($B475,'Data summary'!$L$2:$W$523,T$14,FALSE)=0,NA(),VLOOKUP($B475,'Data summary'!$L$2:$W$523,T$14,FALSE))</f>
        <v>#N/A</v>
      </c>
      <c r="U475" s="197" t="e">
        <f>IF(VLOOKUP($B475,'Data summary'!$L$2:$W$523,U$14,FALSE)=0,NA(),VLOOKUP($B475,'Data summary'!$L$2:$W$523,U$14,FALSE))</f>
        <v>#N/A</v>
      </c>
      <c r="V475" s="198" t="e">
        <f>IF(VLOOKUP($B475,'Data summary'!$L$2:$W$523,V$14,FALSE)=0,NA(),VLOOKUP($B475,'Data summary'!$L$2:$W$523,V$14,FALSE))</f>
        <v>#N/A</v>
      </c>
      <c r="W475" s="207" t="s">
        <v>159</v>
      </c>
    </row>
    <row r="476" spans="10:23" x14ac:dyDescent="0.25">
      <c r="J476"/>
      <c r="L476" s="196" t="e">
        <f>IF(VLOOKUP($B476,'Data summary'!$L$2:$W$523,L$14,FALSE)=0,NA(),VLOOKUP($B476,'Data summary'!$L$2:$W$523,L$14,FALSE))</f>
        <v>#N/A</v>
      </c>
      <c r="M476" s="197" t="e">
        <f>IF(VLOOKUP($B476,'Data summary'!$L$2:$W$523,M$14,FALSE)=0,NA(),VLOOKUP($B476,'Data summary'!$L$2:$W$523,M$14,FALSE))</f>
        <v>#N/A</v>
      </c>
      <c r="N476" s="197" t="e">
        <f>IF(VLOOKUP($B476,'Data summary'!$L$2:$W$523,N$14,FALSE)=0,NA(),VLOOKUP($B476,'Data summary'!$L$2:$W$523,N$14,FALSE))</f>
        <v>#N/A</v>
      </c>
      <c r="O476" s="197" t="e">
        <f>IF(VLOOKUP($B476,'Data summary'!$L$2:$W$523,O$14,FALSE)=0,NA(),VLOOKUP($B476,'Data summary'!$L$2:$W$523,O$14,FALSE))</f>
        <v>#N/A</v>
      </c>
      <c r="P476" s="197" t="e">
        <f>IF(VLOOKUP($B476,'Data summary'!$L$2:$W$523,P$14,FALSE)=0,NA(),VLOOKUP($B476,'Data summary'!$L$2:$W$523,P$14,FALSE))</f>
        <v>#N/A</v>
      </c>
      <c r="Q476" s="197" t="e">
        <f>IF(VLOOKUP($B476,'Data summary'!$L$2:$W$523,Q$14,FALSE)=0,NA(),VLOOKUP($B476,'Data summary'!$L$2:$W$523,Q$14,FALSE))</f>
        <v>#N/A</v>
      </c>
      <c r="R476" s="197" t="e">
        <f>IF(VLOOKUP($B476,'Data summary'!$L$2:$W$523,R$14,FALSE)=0,NA(),VLOOKUP($B476,'Data summary'!$L$2:$W$523,R$14,FALSE))</f>
        <v>#N/A</v>
      </c>
      <c r="S476" s="197" t="e">
        <f>IF(VLOOKUP($B476,'Data summary'!$L$2:$W$523,S$14,FALSE)=0,NA(),VLOOKUP($B476,'Data summary'!$L$2:$W$523,S$14,FALSE))</f>
        <v>#N/A</v>
      </c>
      <c r="T476" s="197" t="e">
        <f>IF(VLOOKUP($B476,'Data summary'!$L$2:$W$523,T$14,FALSE)=0,NA(),VLOOKUP($B476,'Data summary'!$L$2:$W$523,T$14,FALSE))</f>
        <v>#N/A</v>
      </c>
      <c r="U476" s="197" t="e">
        <f>IF(VLOOKUP($B476,'Data summary'!$L$2:$W$523,U$14,FALSE)=0,NA(),VLOOKUP($B476,'Data summary'!$L$2:$W$523,U$14,FALSE))</f>
        <v>#N/A</v>
      </c>
      <c r="V476" s="198" t="e">
        <f>IF(VLOOKUP($B476,'Data summary'!$L$2:$W$523,V$14,FALSE)=0,NA(),VLOOKUP($B476,'Data summary'!$L$2:$W$523,V$14,FALSE))</f>
        <v>#N/A</v>
      </c>
      <c r="W476" s="207" t="s">
        <v>159</v>
      </c>
    </row>
    <row r="477" spans="10:23" x14ac:dyDescent="0.25">
      <c r="J477"/>
      <c r="L477" s="196" t="e">
        <f>IF(VLOOKUP($B477,'Data summary'!$L$2:$W$523,L$14,FALSE)=0,NA(),VLOOKUP($B477,'Data summary'!$L$2:$W$523,L$14,FALSE))</f>
        <v>#N/A</v>
      </c>
      <c r="M477" s="197" t="e">
        <f>IF(VLOOKUP($B477,'Data summary'!$L$2:$W$523,M$14,FALSE)=0,NA(),VLOOKUP($B477,'Data summary'!$L$2:$W$523,M$14,FALSE))</f>
        <v>#N/A</v>
      </c>
      <c r="N477" s="197" t="e">
        <f>IF(VLOOKUP($B477,'Data summary'!$L$2:$W$523,N$14,FALSE)=0,NA(),VLOOKUP($B477,'Data summary'!$L$2:$W$523,N$14,FALSE))</f>
        <v>#N/A</v>
      </c>
      <c r="O477" s="197" t="e">
        <f>IF(VLOOKUP($B477,'Data summary'!$L$2:$W$523,O$14,FALSE)=0,NA(),VLOOKUP($B477,'Data summary'!$L$2:$W$523,O$14,FALSE))</f>
        <v>#N/A</v>
      </c>
      <c r="P477" s="197" t="e">
        <f>IF(VLOOKUP($B477,'Data summary'!$L$2:$W$523,P$14,FALSE)=0,NA(),VLOOKUP($B477,'Data summary'!$L$2:$W$523,P$14,FALSE))</f>
        <v>#N/A</v>
      </c>
      <c r="Q477" s="197" t="e">
        <f>IF(VLOOKUP($B477,'Data summary'!$L$2:$W$523,Q$14,FALSE)=0,NA(),VLOOKUP($B477,'Data summary'!$L$2:$W$523,Q$14,FALSE))</f>
        <v>#N/A</v>
      </c>
      <c r="R477" s="197" t="e">
        <f>IF(VLOOKUP($B477,'Data summary'!$L$2:$W$523,R$14,FALSE)=0,NA(),VLOOKUP($B477,'Data summary'!$L$2:$W$523,R$14,FALSE))</f>
        <v>#N/A</v>
      </c>
      <c r="S477" s="197" t="e">
        <f>IF(VLOOKUP($B477,'Data summary'!$L$2:$W$523,S$14,FALSE)=0,NA(),VLOOKUP($B477,'Data summary'!$L$2:$W$523,S$14,FALSE))</f>
        <v>#N/A</v>
      </c>
      <c r="T477" s="197" t="e">
        <f>IF(VLOOKUP($B477,'Data summary'!$L$2:$W$523,T$14,FALSE)=0,NA(),VLOOKUP($B477,'Data summary'!$L$2:$W$523,T$14,FALSE))</f>
        <v>#N/A</v>
      </c>
      <c r="U477" s="197" t="e">
        <f>IF(VLOOKUP($B477,'Data summary'!$L$2:$W$523,U$14,FALSE)=0,NA(),VLOOKUP($B477,'Data summary'!$L$2:$W$523,U$14,FALSE))</f>
        <v>#N/A</v>
      </c>
      <c r="V477" s="198" t="e">
        <f>IF(VLOOKUP($B477,'Data summary'!$L$2:$W$523,V$14,FALSE)=0,NA(),VLOOKUP($B477,'Data summary'!$L$2:$W$523,V$14,FALSE))</f>
        <v>#N/A</v>
      </c>
      <c r="W477" s="207" t="s">
        <v>159</v>
      </c>
    </row>
    <row r="478" spans="10:23" x14ac:dyDescent="0.25">
      <c r="J478"/>
      <c r="L478" s="196" t="e">
        <f>IF(VLOOKUP($B478,'Data summary'!$L$2:$W$523,L$14,FALSE)=0,NA(),VLOOKUP($B478,'Data summary'!$L$2:$W$523,L$14,FALSE))</f>
        <v>#N/A</v>
      </c>
      <c r="M478" s="197" t="e">
        <f>IF(VLOOKUP($B478,'Data summary'!$L$2:$W$523,M$14,FALSE)=0,NA(),VLOOKUP($B478,'Data summary'!$L$2:$W$523,M$14,FALSE))</f>
        <v>#N/A</v>
      </c>
      <c r="N478" s="197" t="e">
        <f>IF(VLOOKUP($B478,'Data summary'!$L$2:$W$523,N$14,FALSE)=0,NA(),VLOOKUP($B478,'Data summary'!$L$2:$W$523,N$14,FALSE))</f>
        <v>#N/A</v>
      </c>
      <c r="O478" s="197" t="e">
        <f>IF(VLOOKUP($B478,'Data summary'!$L$2:$W$523,O$14,FALSE)=0,NA(),VLOOKUP($B478,'Data summary'!$L$2:$W$523,O$14,FALSE))</f>
        <v>#N/A</v>
      </c>
      <c r="P478" s="197" t="e">
        <f>IF(VLOOKUP($B478,'Data summary'!$L$2:$W$523,P$14,FALSE)=0,NA(),VLOOKUP($B478,'Data summary'!$L$2:$W$523,P$14,FALSE))</f>
        <v>#N/A</v>
      </c>
      <c r="Q478" s="197" t="e">
        <f>IF(VLOOKUP($B478,'Data summary'!$L$2:$W$523,Q$14,FALSE)=0,NA(),VLOOKUP($B478,'Data summary'!$L$2:$W$523,Q$14,FALSE))</f>
        <v>#N/A</v>
      </c>
      <c r="R478" s="197" t="e">
        <f>IF(VLOOKUP($B478,'Data summary'!$L$2:$W$523,R$14,FALSE)=0,NA(),VLOOKUP($B478,'Data summary'!$L$2:$W$523,R$14,FALSE))</f>
        <v>#N/A</v>
      </c>
      <c r="S478" s="197" t="e">
        <f>IF(VLOOKUP($B478,'Data summary'!$L$2:$W$523,S$14,FALSE)=0,NA(),VLOOKUP($B478,'Data summary'!$L$2:$W$523,S$14,FALSE))</f>
        <v>#N/A</v>
      </c>
      <c r="T478" s="197" t="e">
        <f>IF(VLOOKUP($B478,'Data summary'!$L$2:$W$523,T$14,FALSE)=0,NA(),VLOOKUP($B478,'Data summary'!$L$2:$W$523,T$14,FALSE))</f>
        <v>#N/A</v>
      </c>
      <c r="U478" s="197" t="e">
        <f>IF(VLOOKUP($B478,'Data summary'!$L$2:$W$523,U$14,FALSE)=0,NA(),VLOOKUP($B478,'Data summary'!$L$2:$W$523,U$14,FALSE))</f>
        <v>#N/A</v>
      </c>
      <c r="V478" s="198" t="e">
        <f>IF(VLOOKUP($B478,'Data summary'!$L$2:$W$523,V$14,FALSE)=0,NA(),VLOOKUP($B478,'Data summary'!$L$2:$W$523,V$14,FALSE))</f>
        <v>#N/A</v>
      </c>
      <c r="W478" s="207" t="s">
        <v>159</v>
      </c>
    </row>
    <row r="479" spans="10:23" x14ac:dyDescent="0.25">
      <c r="J479"/>
      <c r="L479" s="196" t="e">
        <f>IF(VLOOKUP($B479,'Data summary'!$L$2:$W$523,L$14,FALSE)=0,NA(),VLOOKUP($B479,'Data summary'!$L$2:$W$523,L$14,FALSE))</f>
        <v>#N/A</v>
      </c>
      <c r="M479" s="197" t="e">
        <f>IF(VLOOKUP($B479,'Data summary'!$L$2:$W$523,M$14,FALSE)=0,NA(),VLOOKUP($B479,'Data summary'!$L$2:$W$523,M$14,FALSE))</f>
        <v>#N/A</v>
      </c>
      <c r="N479" s="197" t="e">
        <f>IF(VLOOKUP($B479,'Data summary'!$L$2:$W$523,N$14,FALSE)=0,NA(),VLOOKUP($B479,'Data summary'!$L$2:$W$523,N$14,FALSE))</f>
        <v>#N/A</v>
      </c>
      <c r="O479" s="197" t="e">
        <f>IF(VLOOKUP($B479,'Data summary'!$L$2:$W$523,O$14,FALSE)=0,NA(),VLOOKUP($B479,'Data summary'!$L$2:$W$523,O$14,FALSE))</f>
        <v>#N/A</v>
      </c>
      <c r="P479" s="197" t="e">
        <f>IF(VLOOKUP($B479,'Data summary'!$L$2:$W$523,P$14,FALSE)=0,NA(),VLOOKUP($B479,'Data summary'!$L$2:$W$523,P$14,FALSE))</f>
        <v>#N/A</v>
      </c>
      <c r="Q479" s="197" t="e">
        <f>IF(VLOOKUP($B479,'Data summary'!$L$2:$W$523,Q$14,FALSE)=0,NA(),VLOOKUP($B479,'Data summary'!$L$2:$W$523,Q$14,FALSE))</f>
        <v>#N/A</v>
      </c>
      <c r="R479" s="197" t="e">
        <f>IF(VLOOKUP($B479,'Data summary'!$L$2:$W$523,R$14,FALSE)=0,NA(),VLOOKUP($B479,'Data summary'!$L$2:$W$523,R$14,FALSE))</f>
        <v>#N/A</v>
      </c>
      <c r="S479" s="197" t="e">
        <f>IF(VLOOKUP($B479,'Data summary'!$L$2:$W$523,S$14,FALSE)=0,NA(),VLOOKUP($B479,'Data summary'!$L$2:$W$523,S$14,FALSE))</f>
        <v>#N/A</v>
      </c>
      <c r="T479" s="197" t="e">
        <f>IF(VLOOKUP($B479,'Data summary'!$L$2:$W$523,T$14,FALSE)=0,NA(),VLOOKUP($B479,'Data summary'!$L$2:$W$523,T$14,FALSE))</f>
        <v>#N/A</v>
      </c>
      <c r="U479" s="197" t="e">
        <f>IF(VLOOKUP($B479,'Data summary'!$L$2:$W$523,U$14,FALSE)=0,NA(),VLOOKUP($B479,'Data summary'!$L$2:$W$523,U$14,FALSE))</f>
        <v>#N/A</v>
      </c>
      <c r="V479" s="198" t="e">
        <f>IF(VLOOKUP($B479,'Data summary'!$L$2:$W$523,V$14,FALSE)=0,NA(),VLOOKUP($B479,'Data summary'!$L$2:$W$523,V$14,FALSE))</f>
        <v>#N/A</v>
      </c>
      <c r="W479" s="207" t="s">
        <v>159</v>
      </c>
    </row>
    <row r="480" spans="10:23" x14ac:dyDescent="0.25">
      <c r="J480"/>
      <c r="L480" s="196" t="e">
        <f>IF(VLOOKUP($B480,'Data summary'!$L$2:$W$523,L$14,FALSE)=0,NA(),VLOOKUP($B480,'Data summary'!$L$2:$W$523,L$14,FALSE))</f>
        <v>#N/A</v>
      </c>
      <c r="M480" s="197" t="e">
        <f>IF(VLOOKUP($B480,'Data summary'!$L$2:$W$523,M$14,FALSE)=0,NA(),VLOOKUP($B480,'Data summary'!$L$2:$W$523,M$14,FALSE))</f>
        <v>#N/A</v>
      </c>
      <c r="N480" s="197" t="e">
        <f>IF(VLOOKUP($B480,'Data summary'!$L$2:$W$523,N$14,FALSE)=0,NA(),VLOOKUP($B480,'Data summary'!$L$2:$W$523,N$14,FALSE))</f>
        <v>#N/A</v>
      </c>
      <c r="O480" s="197" t="e">
        <f>IF(VLOOKUP($B480,'Data summary'!$L$2:$W$523,O$14,FALSE)=0,NA(),VLOOKUP($B480,'Data summary'!$L$2:$W$523,O$14,FALSE))</f>
        <v>#N/A</v>
      </c>
      <c r="P480" s="197" t="e">
        <f>IF(VLOOKUP($B480,'Data summary'!$L$2:$W$523,P$14,FALSE)=0,NA(),VLOOKUP($B480,'Data summary'!$L$2:$W$523,P$14,FALSE))</f>
        <v>#N/A</v>
      </c>
      <c r="Q480" s="197" t="e">
        <f>IF(VLOOKUP($B480,'Data summary'!$L$2:$W$523,Q$14,FALSE)=0,NA(),VLOOKUP($B480,'Data summary'!$L$2:$W$523,Q$14,FALSE))</f>
        <v>#N/A</v>
      </c>
      <c r="R480" s="197" t="e">
        <f>IF(VLOOKUP($B480,'Data summary'!$L$2:$W$523,R$14,FALSE)=0,NA(),VLOOKUP($B480,'Data summary'!$L$2:$W$523,R$14,FALSE))</f>
        <v>#N/A</v>
      </c>
      <c r="S480" s="197" t="e">
        <f>IF(VLOOKUP($B480,'Data summary'!$L$2:$W$523,S$14,FALSE)=0,NA(),VLOOKUP($B480,'Data summary'!$L$2:$W$523,S$14,FALSE))</f>
        <v>#N/A</v>
      </c>
      <c r="T480" s="197" t="e">
        <f>IF(VLOOKUP($B480,'Data summary'!$L$2:$W$523,T$14,FALSE)=0,NA(),VLOOKUP($B480,'Data summary'!$L$2:$W$523,T$14,FALSE))</f>
        <v>#N/A</v>
      </c>
      <c r="U480" s="197" t="e">
        <f>IF(VLOOKUP($B480,'Data summary'!$L$2:$W$523,U$14,FALSE)=0,NA(),VLOOKUP($B480,'Data summary'!$L$2:$W$523,U$14,FALSE))</f>
        <v>#N/A</v>
      </c>
      <c r="V480" s="198" t="e">
        <f>IF(VLOOKUP($B480,'Data summary'!$L$2:$W$523,V$14,FALSE)=0,NA(),VLOOKUP($B480,'Data summary'!$L$2:$W$523,V$14,FALSE))</f>
        <v>#N/A</v>
      </c>
      <c r="W480" s="207" t="s">
        <v>159</v>
      </c>
    </row>
    <row r="481" spans="10:23" x14ac:dyDescent="0.25">
      <c r="J481"/>
      <c r="L481" s="196" t="e">
        <f>IF(VLOOKUP($B481,'Data summary'!$L$2:$W$523,L$14,FALSE)=0,NA(),VLOOKUP($B481,'Data summary'!$L$2:$W$523,L$14,FALSE))</f>
        <v>#N/A</v>
      </c>
      <c r="M481" s="197" t="e">
        <f>IF(VLOOKUP($B481,'Data summary'!$L$2:$W$523,M$14,FALSE)=0,NA(),VLOOKUP($B481,'Data summary'!$L$2:$W$523,M$14,FALSE))</f>
        <v>#N/A</v>
      </c>
      <c r="N481" s="197" t="e">
        <f>IF(VLOOKUP($B481,'Data summary'!$L$2:$W$523,N$14,FALSE)=0,NA(),VLOOKUP($B481,'Data summary'!$L$2:$W$523,N$14,FALSE))</f>
        <v>#N/A</v>
      </c>
      <c r="O481" s="197" t="e">
        <f>IF(VLOOKUP($B481,'Data summary'!$L$2:$W$523,O$14,FALSE)=0,NA(),VLOOKUP($B481,'Data summary'!$L$2:$W$523,O$14,FALSE))</f>
        <v>#N/A</v>
      </c>
      <c r="P481" s="197" t="e">
        <f>IF(VLOOKUP($B481,'Data summary'!$L$2:$W$523,P$14,FALSE)=0,NA(),VLOOKUP($B481,'Data summary'!$L$2:$W$523,P$14,FALSE))</f>
        <v>#N/A</v>
      </c>
      <c r="Q481" s="197" t="e">
        <f>IF(VLOOKUP($B481,'Data summary'!$L$2:$W$523,Q$14,FALSE)=0,NA(),VLOOKUP($B481,'Data summary'!$L$2:$W$523,Q$14,FALSE))</f>
        <v>#N/A</v>
      </c>
      <c r="R481" s="197" t="e">
        <f>IF(VLOOKUP($B481,'Data summary'!$L$2:$W$523,R$14,FALSE)=0,NA(),VLOOKUP($B481,'Data summary'!$L$2:$W$523,R$14,FALSE))</f>
        <v>#N/A</v>
      </c>
      <c r="S481" s="197" t="e">
        <f>IF(VLOOKUP($B481,'Data summary'!$L$2:$W$523,S$14,FALSE)=0,NA(),VLOOKUP($B481,'Data summary'!$L$2:$W$523,S$14,FALSE))</f>
        <v>#N/A</v>
      </c>
      <c r="T481" s="197" t="e">
        <f>IF(VLOOKUP($B481,'Data summary'!$L$2:$W$523,T$14,FALSE)=0,NA(),VLOOKUP($B481,'Data summary'!$L$2:$W$523,T$14,FALSE))</f>
        <v>#N/A</v>
      </c>
      <c r="U481" s="197" t="e">
        <f>IF(VLOOKUP($B481,'Data summary'!$L$2:$W$523,U$14,FALSE)=0,NA(),VLOOKUP($B481,'Data summary'!$L$2:$W$523,U$14,FALSE))</f>
        <v>#N/A</v>
      </c>
      <c r="V481" s="198" t="e">
        <f>IF(VLOOKUP($B481,'Data summary'!$L$2:$W$523,V$14,FALSE)=0,NA(),VLOOKUP($B481,'Data summary'!$L$2:$W$523,V$14,FALSE))</f>
        <v>#N/A</v>
      </c>
      <c r="W481" s="207" t="s">
        <v>159</v>
      </c>
    </row>
    <row r="482" spans="10:23" x14ac:dyDescent="0.25">
      <c r="J482"/>
      <c r="L482" s="196" t="e">
        <f>IF(VLOOKUP($B482,'Data summary'!$L$2:$W$523,L$14,FALSE)=0,NA(),VLOOKUP($B482,'Data summary'!$L$2:$W$523,L$14,FALSE))</f>
        <v>#N/A</v>
      </c>
      <c r="M482" s="197" t="e">
        <f>IF(VLOOKUP($B482,'Data summary'!$L$2:$W$523,M$14,FALSE)=0,NA(),VLOOKUP($B482,'Data summary'!$L$2:$W$523,M$14,FALSE))</f>
        <v>#N/A</v>
      </c>
      <c r="N482" s="197" t="e">
        <f>IF(VLOOKUP($B482,'Data summary'!$L$2:$W$523,N$14,FALSE)=0,NA(),VLOOKUP($B482,'Data summary'!$L$2:$W$523,N$14,FALSE))</f>
        <v>#N/A</v>
      </c>
      <c r="O482" s="197" t="e">
        <f>IF(VLOOKUP($B482,'Data summary'!$L$2:$W$523,O$14,FALSE)=0,NA(),VLOOKUP($B482,'Data summary'!$L$2:$W$523,O$14,FALSE))</f>
        <v>#N/A</v>
      </c>
      <c r="P482" s="197" t="e">
        <f>IF(VLOOKUP($B482,'Data summary'!$L$2:$W$523,P$14,FALSE)=0,NA(),VLOOKUP($B482,'Data summary'!$L$2:$W$523,P$14,FALSE))</f>
        <v>#N/A</v>
      </c>
      <c r="Q482" s="197" t="e">
        <f>IF(VLOOKUP($B482,'Data summary'!$L$2:$W$523,Q$14,FALSE)=0,NA(),VLOOKUP($B482,'Data summary'!$L$2:$W$523,Q$14,FALSE))</f>
        <v>#N/A</v>
      </c>
      <c r="R482" s="197" t="e">
        <f>IF(VLOOKUP($B482,'Data summary'!$L$2:$W$523,R$14,FALSE)=0,NA(),VLOOKUP($B482,'Data summary'!$L$2:$W$523,R$14,FALSE))</f>
        <v>#N/A</v>
      </c>
      <c r="S482" s="197" t="e">
        <f>IF(VLOOKUP($B482,'Data summary'!$L$2:$W$523,S$14,FALSE)=0,NA(),VLOOKUP($B482,'Data summary'!$L$2:$W$523,S$14,FALSE))</f>
        <v>#N/A</v>
      </c>
      <c r="T482" s="197" t="e">
        <f>IF(VLOOKUP($B482,'Data summary'!$L$2:$W$523,T$14,FALSE)=0,NA(),VLOOKUP($B482,'Data summary'!$L$2:$W$523,T$14,FALSE))</f>
        <v>#N/A</v>
      </c>
      <c r="U482" s="197" t="e">
        <f>IF(VLOOKUP($B482,'Data summary'!$L$2:$W$523,U$14,FALSE)=0,NA(),VLOOKUP($B482,'Data summary'!$L$2:$W$523,U$14,FALSE))</f>
        <v>#N/A</v>
      </c>
      <c r="V482" s="198" t="e">
        <f>IF(VLOOKUP($B482,'Data summary'!$L$2:$W$523,V$14,FALSE)=0,NA(),VLOOKUP($B482,'Data summary'!$L$2:$W$523,V$14,FALSE))</f>
        <v>#N/A</v>
      </c>
      <c r="W482" s="207" t="s">
        <v>159</v>
      </c>
    </row>
    <row r="483" spans="10:23" x14ac:dyDescent="0.25">
      <c r="J483"/>
      <c r="L483" s="196" t="e">
        <f>IF(VLOOKUP($B483,'Data summary'!$L$2:$W$523,L$14,FALSE)=0,NA(),VLOOKUP($B483,'Data summary'!$L$2:$W$523,L$14,FALSE))</f>
        <v>#N/A</v>
      </c>
      <c r="M483" s="197" t="e">
        <f>IF(VLOOKUP($B483,'Data summary'!$L$2:$W$523,M$14,FALSE)=0,NA(),VLOOKUP($B483,'Data summary'!$L$2:$W$523,M$14,FALSE))</f>
        <v>#N/A</v>
      </c>
      <c r="N483" s="197" t="e">
        <f>IF(VLOOKUP($B483,'Data summary'!$L$2:$W$523,N$14,FALSE)=0,NA(),VLOOKUP($B483,'Data summary'!$L$2:$W$523,N$14,FALSE))</f>
        <v>#N/A</v>
      </c>
      <c r="O483" s="197" t="e">
        <f>IF(VLOOKUP($B483,'Data summary'!$L$2:$W$523,O$14,FALSE)=0,NA(),VLOOKUP($B483,'Data summary'!$L$2:$W$523,O$14,FALSE))</f>
        <v>#N/A</v>
      </c>
      <c r="P483" s="197" t="e">
        <f>IF(VLOOKUP($B483,'Data summary'!$L$2:$W$523,P$14,FALSE)=0,NA(),VLOOKUP($B483,'Data summary'!$L$2:$W$523,P$14,FALSE))</f>
        <v>#N/A</v>
      </c>
      <c r="Q483" s="197" t="e">
        <f>IF(VLOOKUP($B483,'Data summary'!$L$2:$W$523,Q$14,FALSE)=0,NA(),VLOOKUP($B483,'Data summary'!$L$2:$W$523,Q$14,FALSE))</f>
        <v>#N/A</v>
      </c>
      <c r="R483" s="197" t="e">
        <f>IF(VLOOKUP($B483,'Data summary'!$L$2:$W$523,R$14,FALSE)=0,NA(),VLOOKUP($B483,'Data summary'!$L$2:$W$523,R$14,FALSE))</f>
        <v>#N/A</v>
      </c>
      <c r="S483" s="197" t="e">
        <f>IF(VLOOKUP($B483,'Data summary'!$L$2:$W$523,S$14,FALSE)=0,NA(),VLOOKUP($B483,'Data summary'!$L$2:$W$523,S$14,FALSE))</f>
        <v>#N/A</v>
      </c>
      <c r="T483" s="197" t="e">
        <f>IF(VLOOKUP($B483,'Data summary'!$L$2:$W$523,T$14,FALSE)=0,NA(),VLOOKUP($B483,'Data summary'!$L$2:$W$523,T$14,FALSE))</f>
        <v>#N/A</v>
      </c>
      <c r="U483" s="197" t="e">
        <f>IF(VLOOKUP($B483,'Data summary'!$L$2:$W$523,U$14,FALSE)=0,NA(),VLOOKUP($B483,'Data summary'!$L$2:$W$523,U$14,FALSE))</f>
        <v>#N/A</v>
      </c>
      <c r="V483" s="198" t="e">
        <f>IF(VLOOKUP($B483,'Data summary'!$L$2:$W$523,V$14,FALSE)=0,NA(),VLOOKUP($B483,'Data summary'!$L$2:$W$523,V$14,FALSE))</f>
        <v>#N/A</v>
      </c>
      <c r="W483" s="207" t="s">
        <v>159</v>
      </c>
    </row>
    <row r="484" spans="10:23" x14ac:dyDescent="0.25">
      <c r="J484"/>
      <c r="L484" s="196" t="e">
        <f>IF(VLOOKUP($B484,'Data summary'!$L$2:$W$523,L$14,FALSE)=0,NA(),VLOOKUP($B484,'Data summary'!$L$2:$W$523,L$14,FALSE))</f>
        <v>#N/A</v>
      </c>
      <c r="M484" s="197" t="e">
        <f>IF(VLOOKUP($B484,'Data summary'!$L$2:$W$523,M$14,FALSE)=0,NA(),VLOOKUP($B484,'Data summary'!$L$2:$W$523,M$14,FALSE))</f>
        <v>#N/A</v>
      </c>
      <c r="N484" s="197" t="e">
        <f>IF(VLOOKUP($B484,'Data summary'!$L$2:$W$523,N$14,FALSE)=0,NA(),VLOOKUP($B484,'Data summary'!$L$2:$W$523,N$14,FALSE))</f>
        <v>#N/A</v>
      </c>
      <c r="O484" s="197" t="e">
        <f>IF(VLOOKUP($B484,'Data summary'!$L$2:$W$523,O$14,FALSE)=0,NA(),VLOOKUP($B484,'Data summary'!$L$2:$W$523,O$14,FALSE))</f>
        <v>#N/A</v>
      </c>
      <c r="P484" s="197" t="e">
        <f>IF(VLOOKUP($B484,'Data summary'!$L$2:$W$523,P$14,FALSE)=0,NA(),VLOOKUP($B484,'Data summary'!$L$2:$W$523,P$14,FALSE))</f>
        <v>#N/A</v>
      </c>
      <c r="Q484" s="197" t="e">
        <f>IF(VLOOKUP($B484,'Data summary'!$L$2:$W$523,Q$14,FALSE)=0,NA(),VLOOKUP($B484,'Data summary'!$L$2:$W$523,Q$14,FALSE))</f>
        <v>#N/A</v>
      </c>
      <c r="R484" s="197" t="e">
        <f>IF(VLOOKUP($B484,'Data summary'!$L$2:$W$523,R$14,FALSE)=0,NA(),VLOOKUP($B484,'Data summary'!$L$2:$W$523,R$14,FALSE))</f>
        <v>#N/A</v>
      </c>
      <c r="S484" s="197" t="e">
        <f>IF(VLOOKUP($B484,'Data summary'!$L$2:$W$523,S$14,FALSE)=0,NA(),VLOOKUP($B484,'Data summary'!$L$2:$W$523,S$14,FALSE))</f>
        <v>#N/A</v>
      </c>
      <c r="T484" s="197" t="e">
        <f>IF(VLOOKUP($B484,'Data summary'!$L$2:$W$523,T$14,FALSE)=0,NA(),VLOOKUP($B484,'Data summary'!$L$2:$W$523,T$14,FALSE))</f>
        <v>#N/A</v>
      </c>
      <c r="U484" s="197" t="e">
        <f>IF(VLOOKUP($B484,'Data summary'!$L$2:$W$523,U$14,FALSE)=0,NA(),VLOOKUP($B484,'Data summary'!$L$2:$W$523,U$14,FALSE))</f>
        <v>#N/A</v>
      </c>
      <c r="V484" s="198" t="e">
        <f>IF(VLOOKUP($B484,'Data summary'!$L$2:$W$523,V$14,FALSE)=0,NA(),VLOOKUP($B484,'Data summary'!$L$2:$W$523,V$14,FALSE))</f>
        <v>#N/A</v>
      </c>
      <c r="W484" s="207" t="s">
        <v>159</v>
      </c>
    </row>
    <row r="485" spans="10:23" x14ac:dyDescent="0.25">
      <c r="J485"/>
      <c r="L485" s="196" t="e">
        <f>IF(VLOOKUP($B485,'Data summary'!$L$2:$W$523,L$14,FALSE)=0,NA(),VLOOKUP($B485,'Data summary'!$L$2:$W$523,L$14,FALSE))</f>
        <v>#N/A</v>
      </c>
      <c r="M485" s="197" t="e">
        <f>IF(VLOOKUP($B485,'Data summary'!$L$2:$W$523,M$14,FALSE)=0,NA(),VLOOKUP($B485,'Data summary'!$L$2:$W$523,M$14,FALSE))</f>
        <v>#N/A</v>
      </c>
      <c r="N485" s="197" t="e">
        <f>IF(VLOOKUP($B485,'Data summary'!$L$2:$W$523,N$14,FALSE)=0,NA(),VLOOKUP($B485,'Data summary'!$L$2:$W$523,N$14,FALSE))</f>
        <v>#N/A</v>
      </c>
      <c r="O485" s="197" t="e">
        <f>IF(VLOOKUP($B485,'Data summary'!$L$2:$W$523,O$14,FALSE)=0,NA(),VLOOKUP($B485,'Data summary'!$L$2:$W$523,O$14,FALSE))</f>
        <v>#N/A</v>
      </c>
      <c r="P485" s="197" t="e">
        <f>IF(VLOOKUP($B485,'Data summary'!$L$2:$W$523,P$14,FALSE)=0,NA(),VLOOKUP($B485,'Data summary'!$L$2:$W$523,P$14,FALSE))</f>
        <v>#N/A</v>
      </c>
      <c r="Q485" s="197" t="e">
        <f>IF(VLOOKUP($B485,'Data summary'!$L$2:$W$523,Q$14,FALSE)=0,NA(),VLOOKUP($B485,'Data summary'!$L$2:$W$523,Q$14,FALSE))</f>
        <v>#N/A</v>
      </c>
      <c r="R485" s="197" t="e">
        <f>IF(VLOOKUP($B485,'Data summary'!$L$2:$W$523,R$14,FALSE)=0,NA(),VLOOKUP($B485,'Data summary'!$L$2:$W$523,R$14,FALSE))</f>
        <v>#N/A</v>
      </c>
      <c r="S485" s="197" t="e">
        <f>IF(VLOOKUP($B485,'Data summary'!$L$2:$W$523,S$14,FALSE)=0,NA(),VLOOKUP($B485,'Data summary'!$L$2:$W$523,S$14,FALSE))</f>
        <v>#N/A</v>
      </c>
      <c r="T485" s="197" t="e">
        <f>IF(VLOOKUP($B485,'Data summary'!$L$2:$W$523,T$14,FALSE)=0,NA(),VLOOKUP($B485,'Data summary'!$L$2:$W$523,T$14,FALSE))</f>
        <v>#N/A</v>
      </c>
      <c r="U485" s="197" t="e">
        <f>IF(VLOOKUP($B485,'Data summary'!$L$2:$W$523,U$14,FALSE)=0,NA(),VLOOKUP($B485,'Data summary'!$L$2:$W$523,U$14,FALSE))</f>
        <v>#N/A</v>
      </c>
      <c r="V485" s="198" t="e">
        <f>IF(VLOOKUP($B485,'Data summary'!$L$2:$W$523,V$14,FALSE)=0,NA(),VLOOKUP($B485,'Data summary'!$L$2:$W$523,V$14,FALSE))</f>
        <v>#N/A</v>
      </c>
      <c r="W485" s="207" t="s">
        <v>159</v>
      </c>
    </row>
    <row r="486" spans="10:23" x14ac:dyDescent="0.25">
      <c r="J486"/>
      <c r="L486" s="196" t="e">
        <f>IF(VLOOKUP($B486,'Data summary'!$L$2:$W$523,L$14,FALSE)=0,NA(),VLOOKUP($B486,'Data summary'!$L$2:$W$523,L$14,FALSE))</f>
        <v>#N/A</v>
      </c>
      <c r="M486" s="197" t="e">
        <f>IF(VLOOKUP($B486,'Data summary'!$L$2:$W$523,M$14,FALSE)=0,NA(),VLOOKUP($B486,'Data summary'!$L$2:$W$523,M$14,FALSE))</f>
        <v>#N/A</v>
      </c>
      <c r="N486" s="197" t="e">
        <f>IF(VLOOKUP($B486,'Data summary'!$L$2:$W$523,N$14,FALSE)=0,NA(),VLOOKUP($B486,'Data summary'!$L$2:$W$523,N$14,FALSE))</f>
        <v>#N/A</v>
      </c>
      <c r="O486" s="197" t="e">
        <f>IF(VLOOKUP($B486,'Data summary'!$L$2:$W$523,O$14,FALSE)=0,NA(),VLOOKUP($B486,'Data summary'!$L$2:$W$523,O$14,FALSE))</f>
        <v>#N/A</v>
      </c>
      <c r="P486" s="197" t="e">
        <f>IF(VLOOKUP($B486,'Data summary'!$L$2:$W$523,P$14,FALSE)=0,NA(),VLOOKUP($B486,'Data summary'!$L$2:$W$523,P$14,FALSE))</f>
        <v>#N/A</v>
      </c>
      <c r="Q486" s="197" t="e">
        <f>IF(VLOOKUP($B486,'Data summary'!$L$2:$W$523,Q$14,FALSE)=0,NA(),VLOOKUP($B486,'Data summary'!$L$2:$W$523,Q$14,FALSE))</f>
        <v>#N/A</v>
      </c>
      <c r="R486" s="197" t="e">
        <f>IF(VLOOKUP($B486,'Data summary'!$L$2:$W$523,R$14,FALSE)=0,NA(),VLOOKUP($B486,'Data summary'!$L$2:$W$523,R$14,FALSE))</f>
        <v>#N/A</v>
      </c>
      <c r="S486" s="197" t="e">
        <f>IF(VLOOKUP($B486,'Data summary'!$L$2:$W$523,S$14,FALSE)=0,NA(),VLOOKUP($B486,'Data summary'!$L$2:$W$523,S$14,FALSE))</f>
        <v>#N/A</v>
      </c>
      <c r="T486" s="197" t="e">
        <f>IF(VLOOKUP($B486,'Data summary'!$L$2:$W$523,T$14,FALSE)=0,NA(),VLOOKUP($B486,'Data summary'!$L$2:$W$523,T$14,FALSE))</f>
        <v>#N/A</v>
      </c>
      <c r="U486" s="197" t="e">
        <f>IF(VLOOKUP($B486,'Data summary'!$L$2:$W$523,U$14,FALSE)=0,NA(),VLOOKUP($B486,'Data summary'!$L$2:$W$523,U$14,FALSE))</f>
        <v>#N/A</v>
      </c>
      <c r="V486" s="198" t="e">
        <f>IF(VLOOKUP($B486,'Data summary'!$L$2:$W$523,V$14,FALSE)=0,NA(),VLOOKUP($B486,'Data summary'!$L$2:$W$523,V$14,FALSE))</f>
        <v>#N/A</v>
      </c>
      <c r="W486" s="207" t="s">
        <v>159</v>
      </c>
    </row>
    <row r="487" spans="10:23" x14ac:dyDescent="0.25">
      <c r="J487"/>
      <c r="L487" s="196" t="e">
        <f>IF(VLOOKUP($B487,'Data summary'!$L$2:$W$523,L$14,FALSE)=0,NA(),VLOOKUP($B487,'Data summary'!$L$2:$W$523,L$14,FALSE))</f>
        <v>#N/A</v>
      </c>
      <c r="M487" s="197" t="e">
        <f>IF(VLOOKUP($B487,'Data summary'!$L$2:$W$523,M$14,FALSE)=0,NA(),VLOOKUP($B487,'Data summary'!$L$2:$W$523,M$14,FALSE))</f>
        <v>#N/A</v>
      </c>
      <c r="N487" s="197" t="e">
        <f>IF(VLOOKUP($B487,'Data summary'!$L$2:$W$523,N$14,FALSE)=0,NA(),VLOOKUP($B487,'Data summary'!$L$2:$W$523,N$14,FALSE))</f>
        <v>#N/A</v>
      </c>
      <c r="O487" s="197" t="e">
        <f>IF(VLOOKUP($B487,'Data summary'!$L$2:$W$523,O$14,FALSE)=0,NA(),VLOOKUP($B487,'Data summary'!$L$2:$W$523,O$14,FALSE))</f>
        <v>#N/A</v>
      </c>
      <c r="P487" s="197" t="e">
        <f>IF(VLOOKUP($B487,'Data summary'!$L$2:$W$523,P$14,FALSE)=0,NA(),VLOOKUP($B487,'Data summary'!$L$2:$W$523,P$14,FALSE))</f>
        <v>#N/A</v>
      </c>
      <c r="Q487" s="197" t="e">
        <f>IF(VLOOKUP($B487,'Data summary'!$L$2:$W$523,Q$14,FALSE)=0,NA(),VLOOKUP($B487,'Data summary'!$L$2:$W$523,Q$14,FALSE))</f>
        <v>#N/A</v>
      </c>
      <c r="R487" s="197" t="e">
        <f>IF(VLOOKUP($B487,'Data summary'!$L$2:$W$523,R$14,FALSE)=0,NA(),VLOOKUP($B487,'Data summary'!$L$2:$W$523,R$14,FALSE))</f>
        <v>#N/A</v>
      </c>
      <c r="S487" s="197" t="e">
        <f>IF(VLOOKUP($B487,'Data summary'!$L$2:$W$523,S$14,FALSE)=0,NA(),VLOOKUP($B487,'Data summary'!$L$2:$W$523,S$14,FALSE))</f>
        <v>#N/A</v>
      </c>
      <c r="T487" s="197" t="e">
        <f>IF(VLOOKUP($B487,'Data summary'!$L$2:$W$523,T$14,FALSE)=0,NA(),VLOOKUP($B487,'Data summary'!$L$2:$W$523,T$14,FALSE))</f>
        <v>#N/A</v>
      </c>
      <c r="U487" s="197" t="e">
        <f>IF(VLOOKUP($B487,'Data summary'!$L$2:$W$523,U$14,FALSE)=0,NA(),VLOOKUP($B487,'Data summary'!$L$2:$W$523,U$14,FALSE))</f>
        <v>#N/A</v>
      </c>
      <c r="V487" s="198" t="e">
        <f>IF(VLOOKUP($B487,'Data summary'!$L$2:$W$523,V$14,FALSE)=0,NA(),VLOOKUP($B487,'Data summary'!$L$2:$W$523,V$14,FALSE))</f>
        <v>#N/A</v>
      </c>
      <c r="W487" s="207" t="s">
        <v>159</v>
      </c>
    </row>
    <row r="488" spans="10:23" x14ac:dyDescent="0.25">
      <c r="J488"/>
      <c r="L488" s="196" t="e">
        <f>IF(VLOOKUP($B488,'Data summary'!$L$2:$W$523,L$14,FALSE)=0,NA(),VLOOKUP($B488,'Data summary'!$L$2:$W$523,L$14,FALSE))</f>
        <v>#N/A</v>
      </c>
      <c r="M488" s="197" t="e">
        <f>IF(VLOOKUP($B488,'Data summary'!$L$2:$W$523,M$14,FALSE)=0,NA(),VLOOKUP($B488,'Data summary'!$L$2:$W$523,M$14,FALSE))</f>
        <v>#N/A</v>
      </c>
      <c r="N488" s="197" t="e">
        <f>IF(VLOOKUP($B488,'Data summary'!$L$2:$W$523,N$14,FALSE)=0,NA(),VLOOKUP($B488,'Data summary'!$L$2:$W$523,N$14,FALSE))</f>
        <v>#N/A</v>
      </c>
      <c r="O488" s="197" t="e">
        <f>IF(VLOOKUP($B488,'Data summary'!$L$2:$W$523,O$14,FALSE)=0,NA(),VLOOKUP($B488,'Data summary'!$L$2:$W$523,O$14,FALSE))</f>
        <v>#N/A</v>
      </c>
      <c r="P488" s="197" t="e">
        <f>IF(VLOOKUP($B488,'Data summary'!$L$2:$W$523,P$14,FALSE)=0,NA(),VLOOKUP($B488,'Data summary'!$L$2:$W$523,P$14,FALSE))</f>
        <v>#N/A</v>
      </c>
      <c r="Q488" s="197" t="e">
        <f>IF(VLOOKUP($B488,'Data summary'!$L$2:$W$523,Q$14,FALSE)=0,NA(),VLOOKUP($B488,'Data summary'!$L$2:$W$523,Q$14,FALSE))</f>
        <v>#N/A</v>
      </c>
      <c r="R488" s="197" t="e">
        <f>IF(VLOOKUP($B488,'Data summary'!$L$2:$W$523,R$14,FALSE)=0,NA(),VLOOKUP($B488,'Data summary'!$L$2:$W$523,R$14,FALSE))</f>
        <v>#N/A</v>
      </c>
      <c r="S488" s="197" t="e">
        <f>IF(VLOOKUP($B488,'Data summary'!$L$2:$W$523,S$14,FALSE)=0,NA(),VLOOKUP($B488,'Data summary'!$L$2:$W$523,S$14,FALSE))</f>
        <v>#N/A</v>
      </c>
      <c r="T488" s="197" t="e">
        <f>IF(VLOOKUP($B488,'Data summary'!$L$2:$W$523,T$14,FALSE)=0,NA(),VLOOKUP($B488,'Data summary'!$L$2:$W$523,T$14,FALSE))</f>
        <v>#N/A</v>
      </c>
      <c r="U488" s="197" t="e">
        <f>IF(VLOOKUP($B488,'Data summary'!$L$2:$W$523,U$14,FALSE)=0,NA(),VLOOKUP($B488,'Data summary'!$L$2:$W$523,U$14,FALSE))</f>
        <v>#N/A</v>
      </c>
      <c r="V488" s="198" t="e">
        <f>IF(VLOOKUP($B488,'Data summary'!$L$2:$W$523,V$14,FALSE)=0,NA(),VLOOKUP($B488,'Data summary'!$L$2:$W$523,V$14,FALSE))</f>
        <v>#N/A</v>
      </c>
      <c r="W488" s="207" t="s">
        <v>159</v>
      </c>
    </row>
    <row r="489" spans="10:23" x14ac:dyDescent="0.25">
      <c r="J489"/>
      <c r="L489" s="196" t="e">
        <f>IF(VLOOKUP($B489,'Data summary'!$L$2:$W$523,L$14,FALSE)=0,NA(),VLOOKUP($B489,'Data summary'!$L$2:$W$523,L$14,FALSE))</f>
        <v>#N/A</v>
      </c>
      <c r="M489" s="197" t="e">
        <f>IF(VLOOKUP($B489,'Data summary'!$L$2:$W$523,M$14,FALSE)=0,NA(),VLOOKUP($B489,'Data summary'!$L$2:$W$523,M$14,FALSE))</f>
        <v>#N/A</v>
      </c>
      <c r="N489" s="197" t="e">
        <f>IF(VLOOKUP($B489,'Data summary'!$L$2:$W$523,N$14,FALSE)=0,NA(),VLOOKUP($B489,'Data summary'!$L$2:$W$523,N$14,FALSE))</f>
        <v>#N/A</v>
      </c>
      <c r="O489" s="197" t="e">
        <f>IF(VLOOKUP($B489,'Data summary'!$L$2:$W$523,O$14,FALSE)=0,NA(),VLOOKUP($B489,'Data summary'!$L$2:$W$523,O$14,FALSE))</f>
        <v>#N/A</v>
      </c>
      <c r="P489" s="197" t="e">
        <f>IF(VLOOKUP($B489,'Data summary'!$L$2:$W$523,P$14,FALSE)=0,NA(),VLOOKUP($B489,'Data summary'!$L$2:$W$523,P$14,FALSE))</f>
        <v>#N/A</v>
      </c>
      <c r="Q489" s="197" t="e">
        <f>IF(VLOOKUP($B489,'Data summary'!$L$2:$W$523,Q$14,FALSE)=0,NA(),VLOOKUP($B489,'Data summary'!$L$2:$W$523,Q$14,FALSE))</f>
        <v>#N/A</v>
      </c>
      <c r="R489" s="197" t="e">
        <f>IF(VLOOKUP($B489,'Data summary'!$L$2:$W$523,R$14,FALSE)=0,NA(),VLOOKUP($B489,'Data summary'!$L$2:$W$523,R$14,FALSE))</f>
        <v>#N/A</v>
      </c>
      <c r="S489" s="197" t="e">
        <f>IF(VLOOKUP($B489,'Data summary'!$L$2:$W$523,S$14,FALSE)=0,NA(),VLOOKUP($B489,'Data summary'!$L$2:$W$523,S$14,FALSE))</f>
        <v>#N/A</v>
      </c>
      <c r="T489" s="197" t="e">
        <f>IF(VLOOKUP($B489,'Data summary'!$L$2:$W$523,T$14,FALSE)=0,NA(),VLOOKUP($B489,'Data summary'!$L$2:$W$523,T$14,FALSE))</f>
        <v>#N/A</v>
      </c>
      <c r="U489" s="197" t="e">
        <f>IF(VLOOKUP($B489,'Data summary'!$L$2:$W$523,U$14,FALSE)=0,NA(),VLOOKUP($B489,'Data summary'!$L$2:$W$523,U$14,FALSE))</f>
        <v>#N/A</v>
      </c>
      <c r="V489" s="198" t="e">
        <f>IF(VLOOKUP($B489,'Data summary'!$L$2:$W$523,V$14,FALSE)=0,NA(),VLOOKUP($B489,'Data summary'!$L$2:$W$523,V$14,FALSE))</f>
        <v>#N/A</v>
      </c>
      <c r="W489" s="207" t="s">
        <v>159</v>
      </c>
    </row>
    <row r="490" spans="10:23" x14ac:dyDescent="0.25">
      <c r="J490"/>
      <c r="L490" s="196" t="e">
        <f>IF(VLOOKUP($B490,'Data summary'!$L$2:$W$523,L$14,FALSE)=0,NA(),VLOOKUP($B490,'Data summary'!$L$2:$W$523,L$14,FALSE))</f>
        <v>#N/A</v>
      </c>
      <c r="M490" s="197" t="e">
        <f>IF(VLOOKUP($B490,'Data summary'!$L$2:$W$523,M$14,FALSE)=0,NA(),VLOOKUP($B490,'Data summary'!$L$2:$W$523,M$14,FALSE))</f>
        <v>#N/A</v>
      </c>
      <c r="N490" s="197" t="e">
        <f>IF(VLOOKUP($B490,'Data summary'!$L$2:$W$523,N$14,FALSE)=0,NA(),VLOOKUP($B490,'Data summary'!$L$2:$W$523,N$14,FALSE))</f>
        <v>#N/A</v>
      </c>
      <c r="O490" s="197" t="e">
        <f>IF(VLOOKUP($B490,'Data summary'!$L$2:$W$523,O$14,FALSE)=0,NA(),VLOOKUP($B490,'Data summary'!$L$2:$W$523,O$14,FALSE))</f>
        <v>#N/A</v>
      </c>
      <c r="P490" s="197" t="e">
        <f>IF(VLOOKUP($B490,'Data summary'!$L$2:$W$523,P$14,FALSE)=0,NA(),VLOOKUP($B490,'Data summary'!$L$2:$W$523,P$14,FALSE))</f>
        <v>#N/A</v>
      </c>
      <c r="Q490" s="197" t="e">
        <f>IF(VLOOKUP($B490,'Data summary'!$L$2:$W$523,Q$14,FALSE)=0,NA(),VLOOKUP($B490,'Data summary'!$L$2:$W$523,Q$14,FALSE))</f>
        <v>#N/A</v>
      </c>
      <c r="R490" s="197" t="e">
        <f>IF(VLOOKUP($B490,'Data summary'!$L$2:$W$523,R$14,FALSE)=0,NA(),VLOOKUP($B490,'Data summary'!$L$2:$W$523,R$14,FALSE))</f>
        <v>#N/A</v>
      </c>
      <c r="S490" s="197" t="e">
        <f>IF(VLOOKUP($B490,'Data summary'!$L$2:$W$523,S$14,FALSE)=0,NA(),VLOOKUP($B490,'Data summary'!$L$2:$W$523,S$14,FALSE))</f>
        <v>#N/A</v>
      </c>
      <c r="T490" s="197" t="e">
        <f>IF(VLOOKUP($B490,'Data summary'!$L$2:$W$523,T$14,FALSE)=0,NA(),VLOOKUP($B490,'Data summary'!$L$2:$W$523,T$14,FALSE))</f>
        <v>#N/A</v>
      </c>
      <c r="U490" s="197" t="e">
        <f>IF(VLOOKUP($B490,'Data summary'!$L$2:$W$523,U$14,FALSE)=0,NA(),VLOOKUP($B490,'Data summary'!$L$2:$W$523,U$14,FALSE))</f>
        <v>#N/A</v>
      </c>
      <c r="V490" s="198" t="e">
        <f>IF(VLOOKUP($B490,'Data summary'!$L$2:$W$523,V$14,FALSE)=0,NA(),VLOOKUP($B490,'Data summary'!$L$2:$W$523,V$14,FALSE))</f>
        <v>#N/A</v>
      </c>
      <c r="W490" s="207" t="s">
        <v>159</v>
      </c>
    </row>
    <row r="491" spans="10:23" x14ac:dyDescent="0.25">
      <c r="J491"/>
      <c r="L491" s="196" t="e">
        <f>IF(VLOOKUP($B491,'Data summary'!$L$2:$W$523,L$14,FALSE)=0,NA(),VLOOKUP($B491,'Data summary'!$L$2:$W$523,L$14,FALSE))</f>
        <v>#N/A</v>
      </c>
      <c r="M491" s="197" t="e">
        <f>IF(VLOOKUP($B491,'Data summary'!$L$2:$W$523,M$14,FALSE)=0,NA(),VLOOKUP($B491,'Data summary'!$L$2:$W$523,M$14,FALSE))</f>
        <v>#N/A</v>
      </c>
      <c r="N491" s="197" t="e">
        <f>IF(VLOOKUP($B491,'Data summary'!$L$2:$W$523,N$14,FALSE)=0,NA(),VLOOKUP($B491,'Data summary'!$L$2:$W$523,N$14,FALSE))</f>
        <v>#N/A</v>
      </c>
      <c r="O491" s="197" t="e">
        <f>IF(VLOOKUP($B491,'Data summary'!$L$2:$W$523,O$14,FALSE)=0,NA(),VLOOKUP($B491,'Data summary'!$L$2:$W$523,O$14,FALSE))</f>
        <v>#N/A</v>
      </c>
      <c r="P491" s="197" t="e">
        <f>IF(VLOOKUP($B491,'Data summary'!$L$2:$W$523,P$14,FALSE)=0,NA(),VLOOKUP($B491,'Data summary'!$L$2:$W$523,P$14,FALSE))</f>
        <v>#N/A</v>
      </c>
      <c r="Q491" s="197" t="e">
        <f>IF(VLOOKUP($B491,'Data summary'!$L$2:$W$523,Q$14,FALSE)=0,NA(),VLOOKUP($B491,'Data summary'!$L$2:$W$523,Q$14,FALSE))</f>
        <v>#N/A</v>
      </c>
      <c r="R491" s="197" t="e">
        <f>IF(VLOOKUP($B491,'Data summary'!$L$2:$W$523,R$14,FALSE)=0,NA(),VLOOKUP($B491,'Data summary'!$L$2:$W$523,R$14,FALSE))</f>
        <v>#N/A</v>
      </c>
      <c r="S491" s="197" t="e">
        <f>IF(VLOOKUP($B491,'Data summary'!$L$2:$W$523,S$14,FALSE)=0,NA(),VLOOKUP($B491,'Data summary'!$L$2:$W$523,S$14,FALSE))</f>
        <v>#N/A</v>
      </c>
      <c r="T491" s="197" t="e">
        <f>IF(VLOOKUP($B491,'Data summary'!$L$2:$W$523,T$14,FALSE)=0,NA(),VLOOKUP($B491,'Data summary'!$L$2:$W$523,T$14,FALSE))</f>
        <v>#N/A</v>
      </c>
      <c r="U491" s="197" t="e">
        <f>IF(VLOOKUP($B491,'Data summary'!$L$2:$W$523,U$14,FALSE)=0,NA(),VLOOKUP($B491,'Data summary'!$L$2:$W$523,U$14,FALSE))</f>
        <v>#N/A</v>
      </c>
      <c r="V491" s="198" t="e">
        <f>IF(VLOOKUP($B491,'Data summary'!$L$2:$W$523,V$14,FALSE)=0,NA(),VLOOKUP($B491,'Data summary'!$L$2:$W$523,V$14,FALSE))</f>
        <v>#N/A</v>
      </c>
      <c r="W491" s="207" t="s">
        <v>159</v>
      </c>
    </row>
    <row r="492" spans="10:23" x14ac:dyDescent="0.25">
      <c r="J492"/>
      <c r="L492" s="196" t="e">
        <f>IF(VLOOKUP($B492,'Data summary'!$L$2:$W$523,L$14,FALSE)=0,NA(),VLOOKUP($B492,'Data summary'!$L$2:$W$523,L$14,FALSE))</f>
        <v>#N/A</v>
      </c>
      <c r="M492" s="197" t="e">
        <f>IF(VLOOKUP($B492,'Data summary'!$L$2:$W$523,M$14,FALSE)=0,NA(),VLOOKUP($B492,'Data summary'!$L$2:$W$523,M$14,FALSE))</f>
        <v>#N/A</v>
      </c>
      <c r="N492" s="197" t="e">
        <f>IF(VLOOKUP($B492,'Data summary'!$L$2:$W$523,N$14,FALSE)=0,NA(),VLOOKUP($B492,'Data summary'!$L$2:$W$523,N$14,FALSE))</f>
        <v>#N/A</v>
      </c>
      <c r="O492" s="197" t="e">
        <f>IF(VLOOKUP($B492,'Data summary'!$L$2:$W$523,O$14,FALSE)=0,NA(),VLOOKUP($B492,'Data summary'!$L$2:$W$523,O$14,FALSE))</f>
        <v>#N/A</v>
      </c>
      <c r="P492" s="197" t="e">
        <f>IF(VLOOKUP($B492,'Data summary'!$L$2:$W$523,P$14,FALSE)=0,NA(),VLOOKUP($B492,'Data summary'!$L$2:$W$523,P$14,FALSE))</f>
        <v>#N/A</v>
      </c>
      <c r="Q492" s="197" t="e">
        <f>IF(VLOOKUP($B492,'Data summary'!$L$2:$W$523,Q$14,FALSE)=0,NA(),VLOOKUP($B492,'Data summary'!$L$2:$W$523,Q$14,FALSE))</f>
        <v>#N/A</v>
      </c>
      <c r="R492" s="197" t="e">
        <f>IF(VLOOKUP($B492,'Data summary'!$L$2:$W$523,R$14,FALSE)=0,NA(),VLOOKUP($B492,'Data summary'!$L$2:$W$523,R$14,FALSE))</f>
        <v>#N/A</v>
      </c>
      <c r="S492" s="197" t="e">
        <f>IF(VLOOKUP($B492,'Data summary'!$L$2:$W$523,S$14,FALSE)=0,NA(),VLOOKUP($B492,'Data summary'!$L$2:$W$523,S$14,FALSE))</f>
        <v>#N/A</v>
      </c>
      <c r="T492" s="197" t="e">
        <f>IF(VLOOKUP($B492,'Data summary'!$L$2:$W$523,T$14,FALSE)=0,NA(),VLOOKUP($B492,'Data summary'!$L$2:$W$523,T$14,FALSE))</f>
        <v>#N/A</v>
      </c>
      <c r="U492" s="197" t="e">
        <f>IF(VLOOKUP($B492,'Data summary'!$L$2:$W$523,U$14,FALSE)=0,NA(),VLOOKUP($B492,'Data summary'!$L$2:$W$523,U$14,FALSE))</f>
        <v>#N/A</v>
      </c>
      <c r="V492" s="198" t="e">
        <f>IF(VLOOKUP($B492,'Data summary'!$L$2:$W$523,V$14,FALSE)=0,NA(),VLOOKUP($B492,'Data summary'!$L$2:$W$523,V$14,FALSE))</f>
        <v>#N/A</v>
      </c>
      <c r="W492" s="207" t="s">
        <v>159</v>
      </c>
    </row>
    <row r="493" spans="10:23" x14ac:dyDescent="0.25">
      <c r="J493"/>
      <c r="L493" s="196" t="e">
        <f>IF(VLOOKUP($B493,'Data summary'!$L$2:$W$523,L$14,FALSE)=0,NA(),VLOOKUP($B493,'Data summary'!$L$2:$W$523,L$14,FALSE))</f>
        <v>#N/A</v>
      </c>
      <c r="M493" s="197" t="e">
        <f>IF(VLOOKUP($B493,'Data summary'!$L$2:$W$523,M$14,FALSE)=0,NA(),VLOOKUP($B493,'Data summary'!$L$2:$W$523,M$14,FALSE))</f>
        <v>#N/A</v>
      </c>
      <c r="N493" s="197" t="e">
        <f>IF(VLOOKUP($B493,'Data summary'!$L$2:$W$523,N$14,FALSE)=0,NA(),VLOOKUP($B493,'Data summary'!$L$2:$W$523,N$14,FALSE))</f>
        <v>#N/A</v>
      </c>
      <c r="O493" s="197" t="e">
        <f>IF(VLOOKUP($B493,'Data summary'!$L$2:$W$523,O$14,FALSE)=0,NA(),VLOOKUP($B493,'Data summary'!$L$2:$W$523,O$14,FALSE))</f>
        <v>#N/A</v>
      </c>
      <c r="P493" s="197" t="e">
        <f>IF(VLOOKUP($B493,'Data summary'!$L$2:$W$523,P$14,FALSE)=0,NA(),VLOOKUP($B493,'Data summary'!$L$2:$W$523,P$14,FALSE))</f>
        <v>#N/A</v>
      </c>
      <c r="Q493" s="197" t="e">
        <f>IF(VLOOKUP($B493,'Data summary'!$L$2:$W$523,Q$14,FALSE)=0,NA(),VLOOKUP($B493,'Data summary'!$L$2:$W$523,Q$14,FALSE))</f>
        <v>#N/A</v>
      </c>
      <c r="R493" s="197" t="e">
        <f>IF(VLOOKUP($B493,'Data summary'!$L$2:$W$523,R$14,FALSE)=0,NA(),VLOOKUP($B493,'Data summary'!$L$2:$W$523,R$14,FALSE))</f>
        <v>#N/A</v>
      </c>
      <c r="S493" s="197" t="e">
        <f>IF(VLOOKUP($B493,'Data summary'!$L$2:$W$523,S$14,FALSE)=0,NA(),VLOOKUP($B493,'Data summary'!$L$2:$W$523,S$14,FALSE))</f>
        <v>#N/A</v>
      </c>
      <c r="T493" s="197" t="e">
        <f>IF(VLOOKUP($B493,'Data summary'!$L$2:$W$523,T$14,FALSE)=0,NA(),VLOOKUP($B493,'Data summary'!$L$2:$W$523,T$14,FALSE))</f>
        <v>#N/A</v>
      </c>
      <c r="U493" s="197" t="e">
        <f>IF(VLOOKUP($B493,'Data summary'!$L$2:$W$523,U$14,FALSE)=0,NA(),VLOOKUP($B493,'Data summary'!$L$2:$W$523,U$14,FALSE))</f>
        <v>#N/A</v>
      </c>
      <c r="V493" s="198" t="e">
        <f>IF(VLOOKUP($B493,'Data summary'!$L$2:$W$523,V$14,FALSE)=0,NA(),VLOOKUP($B493,'Data summary'!$L$2:$W$523,V$14,FALSE))</f>
        <v>#N/A</v>
      </c>
      <c r="W493" s="207" t="s">
        <v>159</v>
      </c>
    </row>
    <row r="494" spans="10:23" x14ac:dyDescent="0.25">
      <c r="J494"/>
      <c r="L494" s="196" t="e">
        <f>IF(VLOOKUP($B494,'Data summary'!$L$2:$W$523,L$14,FALSE)=0,NA(),VLOOKUP($B494,'Data summary'!$L$2:$W$523,L$14,FALSE))</f>
        <v>#N/A</v>
      </c>
      <c r="M494" s="197" t="e">
        <f>IF(VLOOKUP($B494,'Data summary'!$L$2:$W$523,M$14,FALSE)=0,NA(),VLOOKUP($B494,'Data summary'!$L$2:$W$523,M$14,FALSE))</f>
        <v>#N/A</v>
      </c>
      <c r="N494" s="197" t="e">
        <f>IF(VLOOKUP($B494,'Data summary'!$L$2:$W$523,N$14,FALSE)=0,NA(),VLOOKUP($B494,'Data summary'!$L$2:$W$523,N$14,FALSE))</f>
        <v>#N/A</v>
      </c>
      <c r="O494" s="197" t="e">
        <f>IF(VLOOKUP($B494,'Data summary'!$L$2:$W$523,O$14,FALSE)=0,NA(),VLOOKUP($B494,'Data summary'!$L$2:$W$523,O$14,FALSE))</f>
        <v>#N/A</v>
      </c>
      <c r="P494" s="197" t="e">
        <f>IF(VLOOKUP($B494,'Data summary'!$L$2:$W$523,P$14,FALSE)=0,NA(),VLOOKUP($B494,'Data summary'!$L$2:$W$523,P$14,FALSE))</f>
        <v>#N/A</v>
      </c>
      <c r="Q494" s="197" t="e">
        <f>IF(VLOOKUP($B494,'Data summary'!$L$2:$W$523,Q$14,FALSE)=0,NA(),VLOOKUP($B494,'Data summary'!$L$2:$W$523,Q$14,FALSE))</f>
        <v>#N/A</v>
      </c>
      <c r="R494" s="197" t="e">
        <f>IF(VLOOKUP($B494,'Data summary'!$L$2:$W$523,R$14,FALSE)=0,NA(),VLOOKUP($B494,'Data summary'!$L$2:$W$523,R$14,FALSE))</f>
        <v>#N/A</v>
      </c>
      <c r="S494" s="197" t="e">
        <f>IF(VLOOKUP($B494,'Data summary'!$L$2:$W$523,S$14,FALSE)=0,NA(),VLOOKUP($B494,'Data summary'!$L$2:$W$523,S$14,FALSE))</f>
        <v>#N/A</v>
      </c>
      <c r="T494" s="197" t="e">
        <f>IF(VLOOKUP($B494,'Data summary'!$L$2:$W$523,T$14,FALSE)=0,NA(),VLOOKUP($B494,'Data summary'!$L$2:$W$523,T$14,FALSE))</f>
        <v>#N/A</v>
      </c>
      <c r="U494" s="197" t="e">
        <f>IF(VLOOKUP($B494,'Data summary'!$L$2:$W$523,U$14,FALSE)=0,NA(),VLOOKUP($B494,'Data summary'!$L$2:$W$523,U$14,FALSE))</f>
        <v>#N/A</v>
      </c>
      <c r="V494" s="198" t="e">
        <f>IF(VLOOKUP($B494,'Data summary'!$L$2:$W$523,V$14,FALSE)=0,NA(),VLOOKUP($B494,'Data summary'!$L$2:$W$523,V$14,FALSE))</f>
        <v>#N/A</v>
      </c>
      <c r="W494" s="207" t="s">
        <v>159</v>
      </c>
    </row>
    <row r="495" spans="10:23" x14ac:dyDescent="0.25">
      <c r="J495"/>
      <c r="L495" s="196" t="e">
        <f>IF(VLOOKUP($B495,'Data summary'!$L$2:$W$523,L$14,FALSE)=0,NA(),VLOOKUP($B495,'Data summary'!$L$2:$W$523,L$14,FALSE))</f>
        <v>#N/A</v>
      </c>
      <c r="M495" s="197" t="e">
        <f>IF(VLOOKUP($B495,'Data summary'!$L$2:$W$523,M$14,FALSE)=0,NA(),VLOOKUP($B495,'Data summary'!$L$2:$W$523,M$14,FALSE))</f>
        <v>#N/A</v>
      </c>
      <c r="N495" s="197" t="e">
        <f>IF(VLOOKUP($B495,'Data summary'!$L$2:$W$523,N$14,FALSE)=0,NA(),VLOOKUP($B495,'Data summary'!$L$2:$W$523,N$14,FALSE))</f>
        <v>#N/A</v>
      </c>
      <c r="O495" s="197" t="e">
        <f>IF(VLOOKUP($B495,'Data summary'!$L$2:$W$523,O$14,FALSE)=0,NA(),VLOOKUP($B495,'Data summary'!$L$2:$W$523,O$14,FALSE))</f>
        <v>#N/A</v>
      </c>
      <c r="P495" s="197" t="e">
        <f>IF(VLOOKUP($B495,'Data summary'!$L$2:$W$523,P$14,FALSE)=0,NA(),VLOOKUP($B495,'Data summary'!$L$2:$W$523,P$14,FALSE))</f>
        <v>#N/A</v>
      </c>
      <c r="Q495" s="197" t="e">
        <f>IF(VLOOKUP($B495,'Data summary'!$L$2:$W$523,Q$14,FALSE)=0,NA(),VLOOKUP($B495,'Data summary'!$L$2:$W$523,Q$14,FALSE))</f>
        <v>#N/A</v>
      </c>
      <c r="R495" s="197" t="e">
        <f>IF(VLOOKUP($B495,'Data summary'!$L$2:$W$523,R$14,FALSE)=0,NA(),VLOOKUP($B495,'Data summary'!$L$2:$W$523,R$14,FALSE))</f>
        <v>#N/A</v>
      </c>
      <c r="S495" s="197" t="e">
        <f>IF(VLOOKUP($B495,'Data summary'!$L$2:$W$523,S$14,FALSE)=0,NA(),VLOOKUP($B495,'Data summary'!$L$2:$W$523,S$14,FALSE))</f>
        <v>#N/A</v>
      </c>
      <c r="T495" s="197" t="e">
        <f>IF(VLOOKUP($B495,'Data summary'!$L$2:$W$523,T$14,FALSE)=0,NA(),VLOOKUP($B495,'Data summary'!$L$2:$W$523,T$14,FALSE))</f>
        <v>#N/A</v>
      </c>
      <c r="U495" s="197" t="e">
        <f>IF(VLOOKUP($B495,'Data summary'!$L$2:$W$523,U$14,FALSE)=0,NA(),VLOOKUP($B495,'Data summary'!$L$2:$W$523,U$14,FALSE))</f>
        <v>#N/A</v>
      </c>
      <c r="V495" s="198" t="e">
        <f>IF(VLOOKUP($B495,'Data summary'!$L$2:$W$523,V$14,FALSE)=0,NA(),VLOOKUP($B495,'Data summary'!$L$2:$W$523,V$14,FALSE))</f>
        <v>#N/A</v>
      </c>
      <c r="W495" s="207" t="s">
        <v>159</v>
      </c>
    </row>
    <row r="496" spans="10:23" x14ac:dyDescent="0.25">
      <c r="J496"/>
      <c r="L496" s="196" t="e">
        <f>IF(VLOOKUP($B496,'Data summary'!$L$2:$W$523,L$14,FALSE)=0,NA(),VLOOKUP($B496,'Data summary'!$L$2:$W$523,L$14,FALSE))</f>
        <v>#N/A</v>
      </c>
      <c r="M496" s="197" t="e">
        <f>IF(VLOOKUP($B496,'Data summary'!$L$2:$W$523,M$14,FALSE)=0,NA(),VLOOKUP($B496,'Data summary'!$L$2:$W$523,M$14,FALSE))</f>
        <v>#N/A</v>
      </c>
      <c r="N496" s="197" t="e">
        <f>IF(VLOOKUP($B496,'Data summary'!$L$2:$W$523,N$14,FALSE)=0,NA(),VLOOKUP($B496,'Data summary'!$L$2:$W$523,N$14,FALSE))</f>
        <v>#N/A</v>
      </c>
      <c r="O496" s="197" t="e">
        <f>IF(VLOOKUP($B496,'Data summary'!$L$2:$W$523,O$14,FALSE)=0,NA(),VLOOKUP($B496,'Data summary'!$L$2:$W$523,O$14,FALSE))</f>
        <v>#N/A</v>
      </c>
      <c r="P496" s="197" t="e">
        <f>IF(VLOOKUP($B496,'Data summary'!$L$2:$W$523,P$14,FALSE)=0,NA(),VLOOKUP($B496,'Data summary'!$L$2:$W$523,P$14,FALSE))</f>
        <v>#N/A</v>
      </c>
      <c r="Q496" s="197" t="e">
        <f>IF(VLOOKUP($B496,'Data summary'!$L$2:$W$523,Q$14,FALSE)=0,NA(),VLOOKUP($B496,'Data summary'!$L$2:$W$523,Q$14,FALSE))</f>
        <v>#N/A</v>
      </c>
      <c r="R496" s="197" t="e">
        <f>IF(VLOOKUP($B496,'Data summary'!$L$2:$W$523,R$14,FALSE)=0,NA(),VLOOKUP($B496,'Data summary'!$L$2:$W$523,R$14,FALSE))</f>
        <v>#N/A</v>
      </c>
      <c r="S496" s="197" t="e">
        <f>IF(VLOOKUP($B496,'Data summary'!$L$2:$W$523,S$14,FALSE)=0,NA(),VLOOKUP($B496,'Data summary'!$L$2:$W$523,S$14,FALSE))</f>
        <v>#N/A</v>
      </c>
      <c r="T496" s="197" t="e">
        <f>IF(VLOOKUP($B496,'Data summary'!$L$2:$W$523,T$14,FALSE)=0,NA(),VLOOKUP($B496,'Data summary'!$L$2:$W$523,T$14,FALSE))</f>
        <v>#N/A</v>
      </c>
      <c r="U496" s="197" t="e">
        <f>IF(VLOOKUP($B496,'Data summary'!$L$2:$W$523,U$14,FALSE)=0,NA(),VLOOKUP($B496,'Data summary'!$L$2:$W$523,U$14,FALSE))</f>
        <v>#N/A</v>
      </c>
      <c r="V496" s="198" t="e">
        <f>IF(VLOOKUP($B496,'Data summary'!$L$2:$W$523,V$14,FALSE)=0,NA(),VLOOKUP($B496,'Data summary'!$L$2:$W$523,V$14,FALSE))</f>
        <v>#N/A</v>
      </c>
      <c r="W496" s="207" t="s">
        <v>159</v>
      </c>
    </row>
    <row r="497" spans="10:23" x14ac:dyDescent="0.25">
      <c r="J497"/>
      <c r="L497" s="196" t="e">
        <f>IF(VLOOKUP($B497,'Data summary'!$L$2:$W$523,L$14,FALSE)=0,NA(),VLOOKUP($B497,'Data summary'!$L$2:$W$523,L$14,FALSE))</f>
        <v>#N/A</v>
      </c>
      <c r="M497" s="197" t="e">
        <f>IF(VLOOKUP($B497,'Data summary'!$L$2:$W$523,M$14,FALSE)=0,NA(),VLOOKUP($B497,'Data summary'!$L$2:$W$523,M$14,FALSE))</f>
        <v>#N/A</v>
      </c>
      <c r="N497" s="197" t="e">
        <f>IF(VLOOKUP($B497,'Data summary'!$L$2:$W$523,N$14,FALSE)=0,NA(),VLOOKUP($B497,'Data summary'!$L$2:$W$523,N$14,FALSE))</f>
        <v>#N/A</v>
      </c>
      <c r="O497" s="197" t="e">
        <f>IF(VLOOKUP($B497,'Data summary'!$L$2:$W$523,O$14,FALSE)=0,NA(),VLOOKUP($B497,'Data summary'!$L$2:$W$523,O$14,FALSE))</f>
        <v>#N/A</v>
      </c>
      <c r="P497" s="197" t="e">
        <f>IF(VLOOKUP($B497,'Data summary'!$L$2:$W$523,P$14,FALSE)=0,NA(),VLOOKUP($B497,'Data summary'!$L$2:$W$523,P$14,FALSE))</f>
        <v>#N/A</v>
      </c>
      <c r="Q497" s="197" t="e">
        <f>IF(VLOOKUP($B497,'Data summary'!$L$2:$W$523,Q$14,FALSE)=0,NA(),VLOOKUP($B497,'Data summary'!$L$2:$W$523,Q$14,FALSE))</f>
        <v>#N/A</v>
      </c>
      <c r="R497" s="197" t="e">
        <f>IF(VLOOKUP($B497,'Data summary'!$L$2:$W$523,R$14,FALSE)=0,NA(),VLOOKUP($B497,'Data summary'!$L$2:$W$523,R$14,FALSE))</f>
        <v>#N/A</v>
      </c>
      <c r="S497" s="197" t="e">
        <f>IF(VLOOKUP($B497,'Data summary'!$L$2:$W$523,S$14,FALSE)=0,NA(),VLOOKUP($B497,'Data summary'!$L$2:$W$523,S$14,FALSE))</f>
        <v>#N/A</v>
      </c>
      <c r="T497" s="197" t="e">
        <f>IF(VLOOKUP($B497,'Data summary'!$L$2:$W$523,T$14,FALSE)=0,NA(),VLOOKUP($B497,'Data summary'!$L$2:$W$523,T$14,FALSE))</f>
        <v>#N/A</v>
      </c>
      <c r="U497" s="197" t="e">
        <f>IF(VLOOKUP($B497,'Data summary'!$L$2:$W$523,U$14,FALSE)=0,NA(),VLOOKUP($B497,'Data summary'!$L$2:$W$523,U$14,FALSE))</f>
        <v>#N/A</v>
      </c>
      <c r="V497" s="198" t="e">
        <f>IF(VLOOKUP($B497,'Data summary'!$L$2:$W$523,V$14,FALSE)=0,NA(),VLOOKUP($B497,'Data summary'!$L$2:$W$523,V$14,FALSE))</f>
        <v>#N/A</v>
      </c>
      <c r="W497" s="207" t="s">
        <v>159</v>
      </c>
    </row>
    <row r="498" spans="10:23" x14ac:dyDescent="0.25">
      <c r="J498"/>
      <c r="L498" s="196" t="e">
        <f>IF(VLOOKUP($B498,'Data summary'!$L$2:$W$523,L$14,FALSE)=0,NA(),VLOOKUP($B498,'Data summary'!$L$2:$W$523,L$14,FALSE))</f>
        <v>#N/A</v>
      </c>
      <c r="M498" s="197" t="e">
        <f>IF(VLOOKUP($B498,'Data summary'!$L$2:$W$523,M$14,FALSE)=0,NA(),VLOOKUP($B498,'Data summary'!$L$2:$W$523,M$14,FALSE))</f>
        <v>#N/A</v>
      </c>
      <c r="N498" s="197" t="e">
        <f>IF(VLOOKUP($B498,'Data summary'!$L$2:$W$523,N$14,FALSE)=0,NA(),VLOOKUP($B498,'Data summary'!$L$2:$W$523,N$14,FALSE))</f>
        <v>#N/A</v>
      </c>
      <c r="O498" s="197" t="e">
        <f>IF(VLOOKUP($B498,'Data summary'!$L$2:$W$523,O$14,FALSE)=0,NA(),VLOOKUP($B498,'Data summary'!$L$2:$W$523,O$14,FALSE))</f>
        <v>#N/A</v>
      </c>
      <c r="P498" s="197" t="e">
        <f>IF(VLOOKUP($B498,'Data summary'!$L$2:$W$523,P$14,FALSE)=0,NA(),VLOOKUP($B498,'Data summary'!$L$2:$W$523,P$14,FALSE))</f>
        <v>#N/A</v>
      </c>
      <c r="Q498" s="197" t="e">
        <f>IF(VLOOKUP($B498,'Data summary'!$L$2:$W$523,Q$14,FALSE)=0,NA(),VLOOKUP($B498,'Data summary'!$L$2:$W$523,Q$14,FALSE))</f>
        <v>#N/A</v>
      </c>
      <c r="R498" s="197" t="e">
        <f>IF(VLOOKUP($B498,'Data summary'!$L$2:$W$523,R$14,FALSE)=0,NA(),VLOOKUP($B498,'Data summary'!$L$2:$W$523,R$14,FALSE))</f>
        <v>#N/A</v>
      </c>
      <c r="S498" s="197" t="e">
        <f>IF(VLOOKUP($B498,'Data summary'!$L$2:$W$523,S$14,FALSE)=0,NA(),VLOOKUP($B498,'Data summary'!$L$2:$W$523,S$14,FALSE))</f>
        <v>#N/A</v>
      </c>
      <c r="T498" s="197" t="e">
        <f>IF(VLOOKUP($B498,'Data summary'!$L$2:$W$523,T$14,FALSE)=0,NA(),VLOOKUP($B498,'Data summary'!$L$2:$W$523,T$14,FALSE))</f>
        <v>#N/A</v>
      </c>
      <c r="U498" s="197" t="e">
        <f>IF(VLOOKUP($B498,'Data summary'!$L$2:$W$523,U$14,FALSE)=0,NA(),VLOOKUP($B498,'Data summary'!$L$2:$W$523,U$14,FALSE))</f>
        <v>#N/A</v>
      </c>
      <c r="V498" s="198" t="e">
        <f>IF(VLOOKUP($B498,'Data summary'!$L$2:$W$523,V$14,FALSE)=0,NA(),VLOOKUP($B498,'Data summary'!$L$2:$W$523,V$14,FALSE))</f>
        <v>#N/A</v>
      </c>
      <c r="W498" s="207" t="s">
        <v>159</v>
      </c>
    </row>
    <row r="499" spans="10:23" x14ac:dyDescent="0.25">
      <c r="J499"/>
      <c r="L499" s="196" t="e">
        <f>IF(VLOOKUP($B499,'Data summary'!$L$2:$W$523,L$14,FALSE)=0,NA(),VLOOKUP($B499,'Data summary'!$L$2:$W$523,L$14,FALSE))</f>
        <v>#N/A</v>
      </c>
      <c r="M499" s="197" t="e">
        <f>IF(VLOOKUP($B499,'Data summary'!$L$2:$W$523,M$14,FALSE)=0,NA(),VLOOKUP($B499,'Data summary'!$L$2:$W$523,M$14,FALSE))</f>
        <v>#N/A</v>
      </c>
      <c r="N499" s="197" t="e">
        <f>IF(VLOOKUP($B499,'Data summary'!$L$2:$W$523,N$14,FALSE)=0,NA(),VLOOKUP($B499,'Data summary'!$L$2:$W$523,N$14,FALSE))</f>
        <v>#N/A</v>
      </c>
      <c r="O499" s="197" t="e">
        <f>IF(VLOOKUP($B499,'Data summary'!$L$2:$W$523,O$14,FALSE)=0,NA(),VLOOKUP($B499,'Data summary'!$L$2:$W$523,O$14,FALSE))</f>
        <v>#N/A</v>
      </c>
      <c r="P499" s="197" t="e">
        <f>IF(VLOOKUP($B499,'Data summary'!$L$2:$W$523,P$14,FALSE)=0,NA(),VLOOKUP($B499,'Data summary'!$L$2:$W$523,P$14,FALSE))</f>
        <v>#N/A</v>
      </c>
      <c r="Q499" s="197" t="e">
        <f>IF(VLOOKUP($B499,'Data summary'!$L$2:$W$523,Q$14,FALSE)=0,NA(),VLOOKUP($B499,'Data summary'!$L$2:$W$523,Q$14,FALSE))</f>
        <v>#N/A</v>
      </c>
      <c r="R499" s="197" t="e">
        <f>IF(VLOOKUP($B499,'Data summary'!$L$2:$W$523,R$14,FALSE)=0,NA(),VLOOKUP($B499,'Data summary'!$L$2:$W$523,R$14,FALSE))</f>
        <v>#N/A</v>
      </c>
      <c r="S499" s="197" t="e">
        <f>IF(VLOOKUP($B499,'Data summary'!$L$2:$W$523,S$14,FALSE)=0,NA(),VLOOKUP($B499,'Data summary'!$L$2:$W$523,S$14,FALSE))</f>
        <v>#N/A</v>
      </c>
      <c r="T499" s="197" t="e">
        <f>IF(VLOOKUP($B499,'Data summary'!$L$2:$W$523,T$14,FALSE)=0,NA(),VLOOKUP($B499,'Data summary'!$L$2:$W$523,T$14,FALSE))</f>
        <v>#N/A</v>
      </c>
      <c r="U499" s="197" t="e">
        <f>IF(VLOOKUP($B499,'Data summary'!$L$2:$W$523,U$14,FALSE)=0,NA(),VLOOKUP($B499,'Data summary'!$L$2:$W$523,U$14,FALSE))</f>
        <v>#N/A</v>
      </c>
      <c r="V499" s="198" t="e">
        <f>IF(VLOOKUP($B499,'Data summary'!$L$2:$W$523,V$14,FALSE)=0,NA(),VLOOKUP($B499,'Data summary'!$L$2:$W$523,V$14,FALSE))</f>
        <v>#N/A</v>
      </c>
      <c r="W499" s="207" t="s">
        <v>159</v>
      </c>
    </row>
    <row r="500" spans="10:23" x14ac:dyDescent="0.25">
      <c r="J500"/>
      <c r="L500" s="196" t="e">
        <f>IF(VLOOKUP($B500,'Data summary'!$L$2:$W$523,L$14,FALSE)=0,NA(),VLOOKUP($B500,'Data summary'!$L$2:$W$523,L$14,FALSE))</f>
        <v>#N/A</v>
      </c>
      <c r="M500" s="197" t="e">
        <f>IF(VLOOKUP($B500,'Data summary'!$L$2:$W$523,M$14,FALSE)=0,NA(),VLOOKUP($B500,'Data summary'!$L$2:$W$523,M$14,FALSE))</f>
        <v>#N/A</v>
      </c>
      <c r="N500" s="197" t="e">
        <f>IF(VLOOKUP($B500,'Data summary'!$L$2:$W$523,N$14,FALSE)=0,NA(),VLOOKUP($B500,'Data summary'!$L$2:$W$523,N$14,FALSE))</f>
        <v>#N/A</v>
      </c>
      <c r="O500" s="197" t="e">
        <f>IF(VLOOKUP($B500,'Data summary'!$L$2:$W$523,O$14,FALSE)=0,NA(),VLOOKUP($B500,'Data summary'!$L$2:$W$523,O$14,FALSE))</f>
        <v>#N/A</v>
      </c>
      <c r="P500" s="197" t="e">
        <f>IF(VLOOKUP($B500,'Data summary'!$L$2:$W$523,P$14,FALSE)=0,NA(),VLOOKUP($B500,'Data summary'!$L$2:$W$523,P$14,FALSE))</f>
        <v>#N/A</v>
      </c>
      <c r="Q500" s="197" t="e">
        <f>IF(VLOOKUP($B500,'Data summary'!$L$2:$W$523,Q$14,FALSE)=0,NA(),VLOOKUP($B500,'Data summary'!$L$2:$W$523,Q$14,FALSE))</f>
        <v>#N/A</v>
      </c>
      <c r="R500" s="197" t="e">
        <f>IF(VLOOKUP($B500,'Data summary'!$L$2:$W$523,R$14,FALSE)=0,NA(),VLOOKUP($B500,'Data summary'!$L$2:$W$523,R$14,FALSE))</f>
        <v>#N/A</v>
      </c>
      <c r="S500" s="197" t="e">
        <f>IF(VLOOKUP($B500,'Data summary'!$L$2:$W$523,S$14,FALSE)=0,NA(),VLOOKUP($B500,'Data summary'!$L$2:$W$523,S$14,FALSE))</f>
        <v>#N/A</v>
      </c>
      <c r="T500" s="197" t="e">
        <f>IF(VLOOKUP($B500,'Data summary'!$L$2:$W$523,T$14,FALSE)=0,NA(),VLOOKUP($B500,'Data summary'!$L$2:$W$523,T$14,FALSE))</f>
        <v>#N/A</v>
      </c>
      <c r="U500" s="197" t="e">
        <f>IF(VLOOKUP($B500,'Data summary'!$L$2:$W$523,U$14,FALSE)=0,NA(),VLOOKUP($B500,'Data summary'!$L$2:$W$523,U$14,FALSE))</f>
        <v>#N/A</v>
      </c>
      <c r="V500" s="198" t="e">
        <f>IF(VLOOKUP($B500,'Data summary'!$L$2:$W$523,V$14,FALSE)=0,NA(),VLOOKUP($B500,'Data summary'!$L$2:$W$523,V$14,FALSE))</f>
        <v>#N/A</v>
      </c>
      <c r="W500" s="207" t="s">
        <v>159</v>
      </c>
    </row>
    <row r="501" spans="10:23" x14ac:dyDescent="0.25">
      <c r="J501"/>
      <c r="L501" s="196" t="e">
        <f>IF(VLOOKUP($B501,'Data summary'!$L$2:$W$523,L$14,FALSE)=0,NA(),VLOOKUP($B501,'Data summary'!$L$2:$W$523,L$14,FALSE))</f>
        <v>#N/A</v>
      </c>
      <c r="M501" s="197" t="e">
        <f>IF(VLOOKUP($B501,'Data summary'!$L$2:$W$523,M$14,FALSE)=0,NA(),VLOOKUP($B501,'Data summary'!$L$2:$W$523,M$14,FALSE))</f>
        <v>#N/A</v>
      </c>
      <c r="N501" s="197" t="e">
        <f>IF(VLOOKUP($B501,'Data summary'!$L$2:$W$523,N$14,FALSE)=0,NA(),VLOOKUP($B501,'Data summary'!$L$2:$W$523,N$14,FALSE))</f>
        <v>#N/A</v>
      </c>
      <c r="O501" s="197" t="e">
        <f>IF(VLOOKUP($B501,'Data summary'!$L$2:$W$523,O$14,FALSE)=0,NA(),VLOOKUP($B501,'Data summary'!$L$2:$W$523,O$14,FALSE))</f>
        <v>#N/A</v>
      </c>
      <c r="P501" s="197" t="e">
        <f>IF(VLOOKUP($B501,'Data summary'!$L$2:$W$523,P$14,FALSE)=0,NA(),VLOOKUP($B501,'Data summary'!$L$2:$W$523,P$14,FALSE))</f>
        <v>#N/A</v>
      </c>
      <c r="Q501" s="197" t="e">
        <f>IF(VLOOKUP($B501,'Data summary'!$L$2:$W$523,Q$14,FALSE)=0,NA(),VLOOKUP($B501,'Data summary'!$L$2:$W$523,Q$14,FALSE))</f>
        <v>#N/A</v>
      </c>
      <c r="R501" s="197" t="e">
        <f>IF(VLOOKUP($B501,'Data summary'!$L$2:$W$523,R$14,FALSE)=0,NA(),VLOOKUP($B501,'Data summary'!$L$2:$W$523,R$14,FALSE))</f>
        <v>#N/A</v>
      </c>
      <c r="S501" s="197" t="e">
        <f>IF(VLOOKUP($B501,'Data summary'!$L$2:$W$523,S$14,FALSE)=0,NA(),VLOOKUP($B501,'Data summary'!$L$2:$W$523,S$14,FALSE))</f>
        <v>#N/A</v>
      </c>
      <c r="T501" s="197" t="e">
        <f>IF(VLOOKUP($B501,'Data summary'!$L$2:$W$523,T$14,FALSE)=0,NA(),VLOOKUP($B501,'Data summary'!$L$2:$W$523,T$14,FALSE))</f>
        <v>#N/A</v>
      </c>
      <c r="U501" s="197" t="e">
        <f>IF(VLOOKUP($B501,'Data summary'!$L$2:$W$523,U$14,FALSE)=0,NA(),VLOOKUP($B501,'Data summary'!$L$2:$W$523,U$14,FALSE))</f>
        <v>#N/A</v>
      </c>
      <c r="V501" s="198" t="e">
        <f>IF(VLOOKUP($B501,'Data summary'!$L$2:$W$523,V$14,FALSE)=0,NA(),VLOOKUP($B501,'Data summary'!$L$2:$W$523,V$14,FALSE))</f>
        <v>#N/A</v>
      </c>
      <c r="W501" s="207" t="s">
        <v>159</v>
      </c>
    </row>
    <row r="502" spans="10:23" x14ac:dyDescent="0.25">
      <c r="J502"/>
      <c r="L502" s="196" t="e">
        <f>IF(VLOOKUP($B502,'Data summary'!$L$2:$W$523,L$14,FALSE)=0,NA(),VLOOKUP($B502,'Data summary'!$L$2:$W$523,L$14,FALSE))</f>
        <v>#N/A</v>
      </c>
      <c r="M502" s="197" t="e">
        <f>IF(VLOOKUP($B502,'Data summary'!$L$2:$W$523,M$14,FALSE)=0,NA(),VLOOKUP($B502,'Data summary'!$L$2:$W$523,M$14,FALSE))</f>
        <v>#N/A</v>
      </c>
      <c r="N502" s="197" t="e">
        <f>IF(VLOOKUP($B502,'Data summary'!$L$2:$W$523,N$14,FALSE)=0,NA(),VLOOKUP($B502,'Data summary'!$L$2:$W$523,N$14,FALSE))</f>
        <v>#N/A</v>
      </c>
      <c r="O502" s="197" t="e">
        <f>IF(VLOOKUP($B502,'Data summary'!$L$2:$W$523,O$14,FALSE)=0,NA(),VLOOKUP($B502,'Data summary'!$L$2:$W$523,O$14,FALSE))</f>
        <v>#N/A</v>
      </c>
      <c r="P502" s="197" t="e">
        <f>IF(VLOOKUP($B502,'Data summary'!$L$2:$W$523,P$14,FALSE)=0,NA(),VLOOKUP($B502,'Data summary'!$L$2:$W$523,P$14,FALSE))</f>
        <v>#N/A</v>
      </c>
      <c r="Q502" s="197" t="e">
        <f>IF(VLOOKUP($B502,'Data summary'!$L$2:$W$523,Q$14,FALSE)=0,NA(),VLOOKUP($B502,'Data summary'!$L$2:$W$523,Q$14,FALSE))</f>
        <v>#N/A</v>
      </c>
      <c r="R502" s="197" t="e">
        <f>IF(VLOOKUP($B502,'Data summary'!$L$2:$W$523,R$14,FALSE)=0,NA(),VLOOKUP($B502,'Data summary'!$L$2:$W$523,R$14,FALSE))</f>
        <v>#N/A</v>
      </c>
      <c r="S502" s="197" t="e">
        <f>IF(VLOOKUP($B502,'Data summary'!$L$2:$W$523,S$14,FALSE)=0,NA(),VLOOKUP($B502,'Data summary'!$L$2:$W$523,S$14,FALSE))</f>
        <v>#N/A</v>
      </c>
      <c r="T502" s="197" t="e">
        <f>IF(VLOOKUP($B502,'Data summary'!$L$2:$W$523,T$14,FALSE)=0,NA(),VLOOKUP($B502,'Data summary'!$L$2:$W$523,T$14,FALSE))</f>
        <v>#N/A</v>
      </c>
      <c r="U502" s="197" t="e">
        <f>IF(VLOOKUP($B502,'Data summary'!$L$2:$W$523,U$14,FALSE)=0,NA(),VLOOKUP($B502,'Data summary'!$L$2:$W$523,U$14,FALSE))</f>
        <v>#N/A</v>
      </c>
      <c r="V502" s="198" t="e">
        <f>IF(VLOOKUP($B502,'Data summary'!$L$2:$W$523,V$14,FALSE)=0,NA(),VLOOKUP($B502,'Data summary'!$L$2:$W$523,V$14,FALSE))</f>
        <v>#N/A</v>
      </c>
      <c r="W502" s="207" t="s">
        <v>159</v>
      </c>
    </row>
    <row r="503" spans="10:23" x14ac:dyDescent="0.25">
      <c r="J503"/>
      <c r="L503" s="196" t="e">
        <f>IF(VLOOKUP($B503,'Data summary'!$L$2:$W$523,L$14,FALSE)=0,NA(),VLOOKUP($B503,'Data summary'!$L$2:$W$523,L$14,FALSE))</f>
        <v>#N/A</v>
      </c>
      <c r="M503" s="197" t="e">
        <f>IF(VLOOKUP($B503,'Data summary'!$L$2:$W$523,M$14,FALSE)=0,NA(),VLOOKUP($B503,'Data summary'!$L$2:$W$523,M$14,FALSE))</f>
        <v>#N/A</v>
      </c>
      <c r="N503" s="197" t="e">
        <f>IF(VLOOKUP($B503,'Data summary'!$L$2:$W$523,N$14,FALSE)=0,NA(),VLOOKUP($B503,'Data summary'!$L$2:$W$523,N$14,FALSE))</f>
        <v>#N/A</v>
      </c>
      <c r="O503" s="197" t="e">
        <f>IF(VLOOKUP($B503,'Data summary'!$L$2:$W$523,O$14,FALSE)=0,NA(),VLOOKUP($B503,'Data summary'!$L$2:$W$523,O$14,FALSE))</f>
        <v>#N/A</v>
      </c>
      <c r="P503" s="197" t="e">
        <f>IF(VLOOKUP($B503,'Data summary'!$L$2:$W$523,P$14,FALSE)=0,NA(),VLOOKUP($B503,'Data summary'!$L$2:$W$523,P$14,FALSE))</f>
        <v>#N/A</v>
      </c>
      <c r="Q503" s="197" t="e">
        <f>IF(VLOOKUP($B503,'Data summary'!$L$2:$W$523,Q$14,FALSE)=0,NA(),VLOOKUP($B503,'Data summary'!$L$2:$W$523,Q$14,FALSE))</f>
        <v>#N/A</v>
      </c>
      <c r="R503" s="197" t="e">
        <f>IF(VLOOKUP($B503,'Data summary'!$L$2:$W$523,R$14,FALSE)=0,NA(),VLOOKUP($B503,'Data summary'!$L$2:$W$523,R$14,FALSE))</f>
        <v>#N/A</v>
      </c>
      <c r="S503" s="197" t="e">
        <f>IF(VLOOKUP($B503,'Data summary'!$L$2:$W$523,S$14,FALSE)=0,NA(),VLOOKUP($B503,'Data summary'!$L$2:$W$523,S$14,FALSE))</f>
        <v>#N/A</v>
      </c>
      <c r="T503" s="197" t="e">
        <f>IF(VLOOKUP($B503,'Data summary'!$L$2:$W$523,T$14,FALSE)=0,NA(),VLOOKUP($B503,'Data summary'!$L$2:$W$523,T$14,FALSE))</f>
        <v>#N/A</v>
      </c>
      <c r="U503" s="197" t="e">
        <f>IF(VLOOKUP($B503,'Data summary'!$L$2:$W$523,U$14,FALSE)=0,NA(),VLOOKUP($B503,'Data summary'!$L$2:$W$523,U$14,FALSE))</f>
        <v>#N/A</v>
      </c>
      <c r="V503" s="198" t="e">
        <f>IF(VLOOKUP($B503,'Data summary'!$L$2:$W$523,V$14,FALSE)=0,NA(),VLOOKUP($B503,'Data summary'!$L$2:$W$523,V$14,FALSE))</f>
        <v>#N/A</v>
      </c>
      <c r="W503" s="207" t="s">
        <v>159</v>
      </c>
    </row>
    <row r="504" spans="10:23" x14ac:dyDescent="0.25">
      <c r="J504"/>
      <c r="L504" s="196" t="e">
        <f>IF(VLOOKUP($B504,'Data summary'!$L$2:$W$523,L$14,FALSE)=0,NA(),VLOOKUP($B504,'Data summary'!$L$2:$W$523,L$14,FALSE))</f>
        <v>#N/A</v>
      </c>
      <c r="M504" s="197" t="e">
        <f>IF(VLOOKUP($B504,'Data summary'!$L$2:$W$523,M$14,FALSE)=0,NA(),VLOOKUP($B504,'Data summary'!$L$2:$W$523,M$14,FALSE))</f>
        <v>#N/A</v>
      </c>
      <c r="N504" s="197" t="e">
        <f>IF(VLOOKUP($B504,'Data summary'!$L$2:$W$523,N$14,FALSE)=0,NA(),VLOOKUP($B504,'Data summary'!$L$2:$W$523,N$14,FALSE))</f>
        <v>#N/A</v>
      </c>
      <c r="O504" s="197" t="e">
        <f>IF(VLOOKUP($B504,'Data summary'!$L$2:$W$523,O$14,FALSE)=0,NA(),VLOOKUP($B504,'Data summary'!$L$2:$W$523,O$14,FALSE))</f>
        <v>#N/A</v>
      </c>
      <c r="P504" s="197" t="e">
        <f>IF(VLOOKUP($B504,'Data summary'!$L$2:$W$523,P$14,FALSE)=0,NA(),VLOOKUP($B504,'Data summary'!$L$2:$W$523,P$14,FALSE))</f>
        <v>#N/A</v>
      </c>
      <c r="Q504" s="197" t="e">
        <f>IF(VLOOKUP($B504,'Data summary'!$L$2:$W$523,Q$14,FALSE)=0,NA(),VLOOKUP($B504,'Data summary'!$L$2:$W$523,Q$14,FALSE))</f>
        <v>#N/A</v>
      </c>
      <c r="R504" s="197" t="e">
        <f>IF(VLOOKUP($B504,'Data summary'!$L$2:$W$523,R$14,FALSE)=0,NA(),VLOOKUP($B504,'Data summary'!$L$2:$W$523,R$14,FALSE))</f>
        <v>#N/A</v>
      </c>
      <c r="S504" s="197" t="e">
        <f>IF(VLOOKUP($B504,'Data summary'!$L$2:$W$523,S$14,FALSE)=0,NA(),VLOOKUP($B504,'Data summary'!$L$2:$W$523,S$14,FALSE))</f>
        <v>#N/A</v>
      </c>
      <c r="T504" s="197" t="e">
        <f>IF(VLOOKUP($B504,'Data summary'!$L$2:$W$523,T$14,FALSE)=0,NA(),VLOOKUP($B504,'Data summary'!$L$2:$W$523,T$14,FALSE))</f>
        <v>#N/A</v>
      </c>
      <c r="U504" s="197" t="e">
        <f>IF(VLOOKUP($B504,'Data summary'!$L$2:$W$523,U$14,FALSE)=0,NA(),VLOOKUP($B504,'Data summary'!$L$2:$W$523,U$14,FALSE))</f>
        <v>#N/A</v>
      </c>
      <c r="V504" s="198" t="e">
        <f>IF(VLOOKUP($B504,'Data summary'!$L$2:$W$523,V$14,FALSE)=0,NA(),VLOOKUP($B504,'Data summary'!$L$2:$W$523,V$14,FALSE))</f>
        <v>#N/A</v>
      </c>
      <c r="W504" s="207" t="s">
        <v>159</v>
      </c>
    </row>
    <row r="505" spans="10:23" x14ac:dyDescent="0.25">
      <c r="J505"/>
      <c r="L505" s="196" t="e">
        <f>IF(VLOOKUP($B505,'Data summary'!$L$2:$W$523,L$14,FALSE)=0,NA(),VLOOKUP($B505,'Data summary'!$L$2:$W$523,L$14,FALSE))</f>
        <v>#N/A</v>
      </c>
      <c r="M505" s="197" t="e">
        <f>IF(VLOOKUP($B505,'Data summary'!$L$2:$W$523,M$14,FALSE)=0,NA(),VLOOKUP($B505,'Data summary'!$L$2:$W$523,M$14,FALSE))</f>
        <v>#N/A</v>
      </c>
      <c r="N505" s="197" t="e">
        <f>IF(VLOOKUP($B505,'Data summary'!$L$2:$W$523,N$14,FALSE)=0,NA(),VLOOKUP($B505,'Data summary'!$L$2:$W$523,N$14,FALSE))</f>
        <v>#N/A</v>
      </c>
      <c r="O505" s="197" t="e">
        <f>IF(VLOOKUP($B505,'Data summary'!$L$2:$W$523,O$14,FALSE)=0,NA(),VLOOKUP($B505,'Data summary'!$L$2:$W$523,O$14,FALSE))</f>
        <v>#N/A</v>
      </c>
      <c r="P505" s="197" t="e">
        <f>IF(VLOOKUP($B505,'Data summary'!$L$2:$W$523,P$14,FALSE)=0,NA(),VLOOKUP($B505,'Data summary'!$L$2:$W$523,P$14,FALSE))</f>
        <v>#N/A</v>
      </c>
      <c r="Q505" s="197" t="e">
        <f>IF(VLOOKUP($B505,'Data summary'!$L$2:$W$523,Q$14,FALSE)=0,NA(),VLOOKUP($B505,'Data summary'!$L$2:$W$523,Q$14,FALSE))</f>
        <v>#N/A</v>
      </c>
      <c r="R505" s="197" t="e">
        <f>IF(VLOOKUP($B505,'Data summary'!$L$2:$W$523,R$14,FALSE)=0,NA(),VLOOKUP($B505,'Data summary'!$L$2:$W$523,R$14,FALSE))</f>
        <v>#N/A</v>
      </c>
      <c r="S505" s="197" t="e">
        <f>IF(VLOOKUP($B505,'Data summary'!$L$2:$W$523,S$14,FALSE)=0,NA(),VLOOKUP($B505,'Data summary'!$L$2:$W$523,S$14,FALSE))</f>
        <v>#N/A</v>
      </c>
      <c r="T505" s="197" t="e">
        <f>IF(VLOOKUP($B505,'Data summary'!$L$2:$W$523,T$14,FALSE)=0,NA(),VLOOKUP($B505,'Data summary'!$L$2:$W$523,T$14,FALSE))</f>
        <v>#N/A</v>
      </c>
      <c r="U505" s="197" t="e">
        <f>IF(VLOOKUP($B505,'Data summary'!$L$2:$W$523,U$14,FALSE)=0,NA(),VLOOKUP($B505,'Data summary'!$L$2:$W$523,U$14,FALSE))</f>
        <v>#N/A</v>
      </c>
      <c r="V505" s="198" t="e">
        <f>IF(VLOOKUP($B505,'Data summary'!$L$2:$W$523,V$14,FALSE)=0,NA(),VLOOKUP($B505,'Data summary'!$L$2:$W$523,V$14,FALSE))</f>
        <v>#N/A</v>
      </c>
      <c r="W505" s="207" t="s">
        <v>159</v>
      </c>
    </row>
    <row r="506" spans="10:23" x14ac:dyDescent="0.25">
      <c r="J506"/>
      <c r="L506" s="196" t="e">
        <f>IF(VLOOKUP($B506,'Data summary'!$L$2:$W$523,L$14,FALSE)=0,NA(),VLOOKUP($B506,'Data summary'!$L$2:$W$523,L$14,FALSE))</f>
        <v>#N/A</v>
      </c>
      <c r="M506" s="197" t="e">
        <f>IF(VLOOKUP($B506,'Data summary'!$L$2:$W$523,M$14,FALSE)=0,NA(),VLOOKUP($B506,'Data summary'!$L$2:$W$523,M$14,FALSE))</f>
        <v>#N/A</v>
      </c>
      <c r="N506" s="197" t="e">
        <f>IF(VLOOKUP($B506,'Data summary'!$L$2:$W$523,N$14,FALSE)=0,NA(),VLOOKUP($B506,'Data summary'!$L$2:$W$523,N$14,FALSE))</f>
        <v>#N/A</v>
      </c>
      <c r="O506" s="197" t="e">
        <f>IF(VLOOKUP($B506,'Data summary'!$L$2:$W$523,O$14,FALSE)=0,NA(),VLOOKUP($B506,'Data summary'!$L$2:$W$523,O$14,FALSE))</f>
        <v>#N/A</v>
      </c>
      <c r="P506" s="197" t="e">
        <f>IF(VLOOKUP($B506,'Data summary'!$L$2:$W$523,P$14,FALSE)=0,NA(),VLOOKUP($B506,'Data summary'!$L$2:$W$523,P$14,FALSE))</f>
        <v>#N/A</v>
      </c>
      <c r="Q506" s="197" t="e">
        <f>IF(VLOOKUP($B506,'Data summary'!$L$2:$W$523,Q$14,FALSE)=0,NA(),VLOOKUP($B506,'Data summary'!$L$2:$W$523,Q$14,FALSE))</f>
        <v>#N/A</v>
      </c>
      <c r="R506" s="197" t="e">
        <f>IF(VLOOKUP($B506,'Data summary'!$L$2:$W$523,R$14,FALSE)=0,NA(),VLOOKUP($B506,'Data summary'!$L$2:$W$523,R$14,FALSE))</f>
        <v>#N/A</v>
      </c>
      <c r="S506" s="197" t="e">
        <f>IF(VLOOKUP($B506,'Data summary'!$L$2:$W$523,S$14,FALSE)=0,NA(),VLOOKUP($B506,'Data summary'!$L$2:$W$523,S$14,FALSE))</f>
        <v>#N/A</v>
      </c>
      <c r="T506" s="197" t="e">
        <f>IF(VLOOKUP($B506,'Data summary'!$L$2:$W$523,T$14,FALSE)=0,NA(),VLOOKUP($B506,'Data summary'!$L$2:$W$523,T$14,FALSE))</f>
        <v>#N/A</v>
      </c>
      <c r="U506" s="197" t="e">
        <f>IF(VLOOKUP($B506,'Data summary'!$L$2:$W$523,U$14,FALSE)=0,NA(),VLOOKUP($B506,'Data summary'!$L$2:$W$523,U$14,FALSE))</f>
        <v>#N/A</v>
      </c>
      <c r="V506" s="198" t="e">
        <f>IF(VLOOKUP($B506,'Data summary'!$L$2:$W$523,V$14,FALSE)=0,NA(),VLOOKUP($B506,'Data summary'!$L$2:$W$523,V$14,FALSE))</f>
        <v>#N/A</v>
      </c>
      <c r="W506" s="207" t="s">
        <v>159</v>
      </c>
    </row>
    <row r="507" spans="10:23" x14ac:dyDescent="0.25">
      <c r="J507"/>
      <c r="L507" s="196" t="e">
        <f>IF(VLOOKUP($B507,'Data summary'!$L$2:$W$523,L$14,FALSE)=0,NA(),VLOOKUP($B507,'Data summary'!$L$2:$W$523,L$14,FALSE))</f>
        <v>#N/A</v>
      </c>
      <c r="M507" s="197" t="e">
        <f>IF(VLOOKUP($B507,'Data summary'!$L$2:$W$523,M$14,FALSE)=0,NA(),VLOOKUP($B507,'Data summary'!$L$2:$W$523,M$14,FALSE))</f>
        <v>#N/A</v>
      </c>
      <c r="N507" s="197" t="e">
        <f>IF(VLOOKUP($B507,'Data summary'!$L$2:$W$523,N$14,FALSE)=0,NA(),VLOOKUP($B507,'Data summary'!$L$2:$W$523,N$14,FALSE))</f>
        <v>#N/A</v>
      </c>
      <c r="O507" s="197" t="e">
        <f>IF(VLOOKUP($B507,'Data summary'!$L$2:$W$523,O$14,FALSE)=0,NA(),VLOOKUP($B507,'Data summary'!$L$2:$W$523,O$14,FALSE))</f>
        <v>#N/A</v>
      </c>
      <c r="P507" s="197" t="e">
        <f>IF(VLOOKUP($B507,'Data summary'!$L$2:$W$523,P$14,FALSE)=0,NA(),VLOOKUP($B507,'Data summary'!$L$2:$W$523,P$14,FALSE))</f>
        <v>#N/A</v>
      </c>
      <c r="Q507" s="197" t="e">
        <f>IF(VLOOKUP($B507,'Data summary'!$L$2:$W$523,Q$14,FALSE)=0,NA(),VLOOKUP($B507,'Data summary'!$L$2:$W$523,Q$14,FALSE))</f>
        <v>#N/A</v>
      </c>
      <c r="R507" s="197" t="e">
        <f>IF(VLOOKUP($B507,'Data summary'!$L$2:$W$523,R$14,FALSE)=0,NA(),VLOOKUP($B507,'Data summary'!$L$2:$W$523,R$14,FALSE))</f>
        <v>#N/A</v>
      </c>
      <c r="S507" s="197" t="e">
        <f>IF(VLOOKUP($B507,'Data summary'!$L$2:$W$523,S$14,FALSE)=0,NA(),VLOOKUP($B507,'Data summary'!$L$2:$W$523,S$14,FALSE))</f>
        <v>#N/A</v>
      </c>
      <c r="T507" s="197" t="e">
        <f>IF(VLOOKUP($B507,'Data summary'!$L$2:$W$523,T$14,FALSE)=0,NA(),VLOOKUP($B507,'Data summary'!$L$2:$W$523,T$14,FALSE))</f>
        <v>#N/A</v>
      </c>
      <c r="U507" s="197" t="e">
        <f>IF(VLOOKUP($B507,'Data summary'!$L$2:$W$523,U$14,FALSE)=0,NA(),VLOOKUP($B507,'Data summary'!$L$2:$W$523,U$14,FALSE))</f>
        <v>#N/A</v>
      </c>
      <c r="V507" s="198" t="e">
        <f>IF(VLOOKUP($B507,'Data summary'!$L$2:$W$523,V$14,FALSE)=0,NA(),VLOOKUP($B507,'Data summary'!$L$2:$W$523,V$14,FALSE))</f>
        <v>#N/A</v>
      </c>
      <c r="W507" s="207" t="s">
        <v>159</v>
      </c>
    </row>
    <row r="508" spans="10:23" x14ac:dyDescent="0.25">
      <c r="J508"/>
      <c r="L508" s="199" t="e">
        <f>IF(VLOOKUP($B508,'Data summary'!$L$2:$W$523,L$14,FALSE)=0,NA(),VLOOKUP($B508,'Data summary'!$L$2:$W$523,L$14,FALSE))</f>
        <v>#N/A</v>
      </c>
      <c r="M508" s="200" t="e">
        <f>IF(VLOOKUP($B508,'Data summary'!$L$2:$W$523,M$14,FALSE)=0,NA(),VLOOKUP($B508,'Data summary'!$L$2:$W$523,M$14,FALSE))</f>
        <v>#N/A</v>
      </c>
      <c r="N508" s="200" t="e">
        <f>IF(VLOOKUP($B508,'Data summary'!$L$2:$W$523,N$14,FALSE)=0,NA(),VLOOKUP($B508,'Data summary'!$L$2:$W$523,N$14,FALSE))</f>
        <v>#N/A</v>
      </c>
      <c r="O508" s="200" t="e">
        <f>IF(VLOOKUP($B508,'Data summary'!$L$2:$W$523,O$14,FALSE)=0,NA(),VLOOKUP($B508,'Data summary'!$L$2:$W$523,O$14,FALSE))</f>
        <v>#N/A</v>
      </c>
      <c r="P508" s="200" t="e">
        <f>IF(VLOOKUP($B508,'Data summary'!$L$2:$W$523,P$14,FALSE)=0,NA(),VLOOKUP($B508,'Data summary'!$L$2:$W$523,P$14,FALSE))</f>
        <v>#N/A</v>
      </c>
      <c r="Q508" s="200" t="e">
        <f>IF(VLOOKUP($B508,'Data summary'!$L$2:$W$523,Q$14,FALSE)=0,NA(),VLOOKUP($B508,'Data summary'!$L$2:$W$523,Q$14,FALSE))</f>
        <v>#N/A</v>
      </c>
      <c r="R508" s="200" t="e">
        <f>IF(VLOOKUP($B508,'Data summary'!$L$2:$W$523,R$14,FALSE)=0,NA(),VLOOKUP($B508,'Data summary'!$L$2:$W$523,R$14,FALSE))</f>
        <v>#N/A</v>
      </c>
      <c r="S508" s="200" t="e">
        <f>IF(VLOOKUP($B508,'Data summary'!$L$2:$W$523,S$14,FALSE)=0,NA(),VLOOKUP($B508,'Data summary'!$L$2:$W$523,S$14,FALSE))</f>
        <v>#N/A</v>
      </c>
      <c r="T508" s="200" t="e">
        <f>IF(VLOOKUP($B508,'Data summary'!$L$2:$W$523,T$14,FALSE)=0,NA(),VLOOKUP($B508,'Data summary'!$L$2:$W$523,T$14,FALSE))</f>
        <v>#N/A</v>
      </c>
      <c r="U508" s="200" t="e">
        <f>IF(VLOOKUP($B508,'Data summary'!$L$2:$W$523,U$14,FALSE)=0,NA(),VLOOKUP($B508,'Data summary'!$L$2:$W$523,U$14,FALSE))</f>
        <v>#N/A</v>
      </c>
      <c r="V508" s="201" t="e">
        <f>IF(VLOOKUP($B508,'Data summary'!$L$2:$W$523,V$14,FALSE)=0,NA(),VLOOKUP($B508,'Data summary'!$L$2:$W$523,V$14,FALSE))</f>
        <v>#N/A</v>
      </c>
      <c r="W508" s="208" t="s">
        <v>159</v>
      </c>
    </row>
    <row r="509" spans="10:23" x14ac:dyDescent="0.25">
      <c r="J509"/>
    </row>
    <row r="510" spans="10:23" x14ac:dyDescent="0.25">
      <c r="J510"/>
    </row>
    <row r="511" spans="10:23" x14ac:dyDescent="0.25">
      <c r="J511"/>
    </row>
    <row r="512" spans="10:23" x14ac:dyDescent="0.25">
      <c r="J512"/>
    </row>
    <row r="513" spans="10:10" x14ac:dyDescent="0.25">
      <c r="J513"/>
    </row>
    <row r="514" spans="10:10" x14ac:dyDescent="0.25">
      <c r="J514"/>
    </row>
    <row r="515" spans="10:10" x14ac:dyDescent="0.25">
      <c r="J515"/>
    </row>
    <row r="516" spans="10:10" x14ac:dyDescent="0.25">
      <c r="J516"/>
    </row>
    <row r="517" spans="10:10" x14ac:dyDescent="0.25">
      <c r="J517"/>
    </row>
    <row r="518" spans="10:10" x14ac:dyDescent="0.25">
      <c r="J518"/>
    </row>
    <row r="519" spans="10:10" x14ac:dyDescent="0.25">
      <c r="J519"/>
    </row>
    <row r="520" spans="10:10" x14ac:dyDescent="0.25">
      <c r="J520"/>
    </row>
    <row r="521" spans="10:10" x14ac:dyDescent="0.25">
      <c r="J521"/>
    </row>
    <row r="522" spans="10:10" x14ac:dyDescent="0.25">
      <c r="J522"/>
    </row>
    <row r="523" spans="10:10" x14ac:dyDescent="0.25">
      <c r="J523"/>
    </row>
    <row r="524" spans="10:10" x14ac:dyDescent="0.25">
      <c r="J524"/>
    </row>
    <row r="525" spans="10:10" x14ac:dyDescent="0.25">
      <c r="J525"/>
    </row>
    <row r="526" spans="10:10" x14ac:dyDescent="0.25">
      <c r="J526"/>
    </row>
    <row r="527" spans="10:10" x14ac:dyDescent="0.25">
      <c r="J527"/>
    </row>
    <row r="528" spans="10:10" x14ac:dyDescent="0.25">
      <c r="J528"/>
    </row>
    <row r="529" spans="10:10" x14ac:dyDescent="0.25">
      <c r="J529"/>
    </row>
    <row r="530" spans="10:10" x14ac:dyDescent="0.25">
      <c r="J530"/>
    </row>
    <row r="531" spans="10:10" x14ac:dyDescent="0.25">
      <c r="J531"/>
    </row>
    <row r="532" spans="10:10" x14ac:dyDescent="0.25">
      <c r="J532"/>
    </row>
    <row r="533" spans="10:10" x14ac:dyDescent="0.25">
      <c r="J533"/>
    </row>
    <row r="534" spans="10:10" x14ac:dyDescent="0.25">
      <c r="J534"/>
    </row>
    <row r="535" spans="10:10" x14ac:dyDescent="0.25">
      <c r="J535"/>
    </row>
    <row r="536" spans="10:10" x14ac:dyDescent="0.25">
      <c r="J536"/>
    </row>
    <row r="537" spans="10:10" x14ac:dyDescent="0.25">
      <c r="J537"/>
    </row>
    <row r="538" spans="10:10" x14ac:dyDescent="0.25">
      <c r="J538"/>
    </row>
    <row r="539" spans="10:10" x14ac:dyDescent="0.25">
      <c r="J539"/>
    </row>
    <row r="540" spans="10:10" x14ac:dyDescent="0.25">
      <c r="J540"/>
    </row>
    <row r="541" spans="10:10" x14ac:dyDescent="0.25">
      <c r="J541"/>
    </row>
    <row r="542" spans="10:10" x14ac:dyDescent="0.25">
      <c r="J542"/>
    </row>
    <row r="543" spans="10:10" x14ac:dyDescent="0.25">
      <c r="J543"/>
    </row>
    <row r="544" spans="10:10" x14ac:dyDescent="0.25">
      <c r="J544"/>
    </row>
    <row r="545" spans="10:10" x14ac:dyDescent="0.25">
      <c r="J545"/>
    </row>
    <row r="546" spans="10:10" x14ac:dyDescent="0.25">
      <c r="J546"/>
    </row>
    <row r="547" spans="10:10" x14ac:dyDescent="0.25">
      <c r="J547"/>
    </row>
    <row r="548" spans="10:10" x14ac:dyDescent="0.25">
      <c r="J548"/>
    </row>
    <row r="549" spans="10:10" x14ac:dyDescent="0.25">
      <c r="J549"/>
    </row>
    <row r="550" spans="10:10" x14ac:dyDescent="0.25">
      <c r="J550"/>
    </row>
    <row r="551" spans="10:10" x14ac:dyDescent="0.25">
      <c r="J551"/>
    </row>
    <row r="552" spans="10:10" x14ac:dyDescent="0.25">
      <c r="J552"/>
    </row>
    <row r="553" spans="10:10" x14ac:dyDescent="0.25">
      <c r="J553"/>
    </row>
    <row r="554" spans="10:10" x14ac:dyDescent="0.25">
      <c r="J554"/>
    </row>
    <row r="555" spans="10:10" x14ac:dyDescent="0.25">
      <c r="J555"/>
    </row>
    <row r="556" spans="10:10" x14ac:dyDescent="0.25">
      <c r="J556"/>
    </row>
    <row r="557" spans="10:10" x14ac:dyDescent="0.25">
      <c r="J557"/>
    </row>
  </sheetData>
  <mergeCells count="1">
    <mergeCell ref="A4:A12"/>
  </mergeCells>
  <conditionalFormatting sqref="L16:V508">
    <cfRule type="containsErrors" dxfId="52" priority="1" stopIfTrue="1">
      <formula>ISERROR(L16)</formula>
    </cfRule>
    <cfRule type="cellIs" dxfId="51" priority="2" stopIfTrue="1" operator="equal">
      <formula>$L$16</formula>
    </cfRule>
  </conditionalFormatting>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2"/>
  <sheetViews>
    <sheetView workbookViewId="0">
      <selection activeCell="H7" sqref="H7"/>
    </sheetView>
  </sheetViews>
  <sheetFormatPr defaultColWidth="10.6640625" defaultRowHeight="13.2" x14ac:dyDescent="0.25"/>
  <cols>
    <col min="1" max="1" width="16.33203125" style="1" customWidth="1"/>
    <col min="2" max="2" width="13.109375" style="4" customWidth="1"/>
    <col min="3" max="9" width="10.6640625" style="4" customWidth="1"/>
    <col min="10" max="11" width="10.6640625" style="6" customWidth="1"/>
    <col min="12" max="12" width="25.5546875" style="103" customWidth="1"/>
    <col min="13" max="18" width="10.6640625" style="9" customWidth="1"/>
    <col min="19" max="21" width="10.6640625" style="8" customWidth="1"/>
  </cols>
  <sheetData>
    <row r="1" spans="1:23" ht="15.6" x14ac:dyDescent="0.3">
      <c r="M1" s="51" t="s">
        <v>139</v>
      </c>
    </row>
    <row r="2" spans="1:23" s="22" customFormat="1" ht="17.25" customHeigh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row>
    <row r="3" spans="1:23" s="35" customFormat="1" ht="12" customHeight="1" x14ac:dyDescent="0.25">
      <c r="A3" s="4" t="s">
        <v>23</v>
      </c>
      <c r="B3" s="90" t="s">
        <v>120</v>
      </c>
      <c r="C3" s="4" t="s">
        <v>10</v>
      </c>
      <c r="D3" s="4">
        <v>90</v>
      </c>
      <c r="E3" s="4">
        <v>10</v>
      </c>
      <c r="F3" s="4" t="s">
        <v>121</v>
      </c>
      <c r="G3" s="4"/>
      <c r="H3" s="4"/>
      <c r="I3" s="4" t="s">
        <v>102</v>
      </c>
      <c r="J3" s="4">
        <v>1.67</v>
      </c>
      <c r="K3" s="4" t="s">
        <v>0</v>
      </c>
      <c r="L3" s="98" t="str">
        <f>CONCATENATE(C3,"-",D3,"-",E3,"-",F3,"-",G3,H3,"-",I3,J3,"-",K3)</f>
        <v>ABS118-90-10-D--ben1.67-NL(B)</v>
      </c>
      <c r="M3" s="4"/>
      <c r="N3" s="4">
        <v>17</v>
      </c>
      <c r="O3" s="4"/>
      <c r="P3" s="4">
        <v>35</v>
      </c>
      <c r="Q3" s="4"/>
      <c r="R3" s="4">
        <v>46</v>
      </c>
      <c r="S3" s="4">
        <v>48</v>
      </c>
      <c r="T3" s="4"/>
      <c r="U3" s="4"/>
      <c r="V3" s="4"/>
      <c r="W3" s="4"/>
    </row>
    <row r="4" spans="1:23" s="35" customFormat="1" ht="12" customHeight="1" x14ac:dyDescent="0.25">
      <c r="A4" s="4" t="s">
        <v>23</v>
      </c>
      <c r="B4" s="90" t="s">
        <v>120</v>
      </c>
      <c r="C4" s="4" t="s">
        <v>10</v>
      </c>
      <c r="D4" s="4">
        <v>90</v>
      </c>
      <c r="E4" s="4">
        <v>10</v>
      </c>
      <c r="F4" s="4" t="s">
        <v>121</v>
      </c>
      <c r="G4" s="4"/>
      <c r="H4" s="4"/>
      <c r="I4" s="4" t="s">
        <v>102</v>
      </c>
      <c r="J4" s="4">
        <v>6.67</v>
      </c>
      <c r="K4" s="4" t="s">
        <v>0</v>
      </c>
      <c r="L4" s="98" t="str">
        <f>CONCATENATE(C4,"-",D4,"-",E4,"-",F4,"-",G4,H4,"-",I4,J4,"-",K4)</f>
        <v>ABS118-90-10-D--ben6.67-NL(B)</v>
      </c>
      <c r="M4" s="4"/>
      <c r="N4" s="4">
        <v>14</v>
      </c>
      <c r="O4" s="4"/>
      <c r="P4" s="4">
        <v>36</v>
      </c>
      <c r="Q4" s="4"/>
      <c r="R4" s="4">
        <v>51</v>
      </c>
      <c r="S4" s="4">
        <v>53</v>
      </c>
      <c r="T4" s="4"/>
      <c r="U4" s="4"/>
      <c r="V4" s="4"/>
      <c r="W4" s="4"/>
    </row>
    <row r="5" spans="1:23" s="35" customFormat="1" ht="12" customHeight="1" x14ac:dyDescent="0.25">
      <c r="A5" s="4" t="s">
        <v>23</v>
      </c>
      <c r="B5" s="90" t="s">
        <v>120</v>
      </c>
      <c r="C5" s="4" t="s">
        <v>10</v>
      </c>
      <c r="D5" s="4">
        <v>90</v>
      </c>
      <c r="E5" s="4">
        <v>10</v>
      </c>
      <c r="F5" s="4" t="s">
        <v>121</v>
      </c>
      <c r="G5" s="4"/>
      <c r="H5" s="4"/>
      <c r="I5" s="4" t="s">
        <v>102</v>
      </c>
      <c r="J5" s="4">
        <v>33.299999999999997</v>
      </c>
      <c r="K5" s="4" t="s">
        <v>0</v>
      </c>
      <c r="L5" s="98" t="str">
        <f>CONCATENATE(C5,"-",D5,"-",E5,"-",F5,"-",G5,H5,"-",I5,J5,"-",K5)</f>
        <v>ABS118-90-10-D--ben33.3-NL(B)</v>
      </c>
      <c r="M5" s="4"/>
      <c r="N5" s="4">
        <v>6.2</v>
      </c>
      <c r="O5" s="4"/>
      <c r="P5" s="4">
        <v>17</v>
      </c>
      <c r="Q5" s="4"/>
      <c r="R5" s="4">
        <v>19</v>
      </c>
      <c r="S5" s="4">
        <v>25</v>
      </c>
      <c r="T5" s="4"/>
      <c r="U5" s="4"/>
      <c r="V5" s="4"/>
      <c r="W5" s="4"/>
    </row>
    <row r="6" spans="1:23" s="35" customFormat="1" ht="12" customHeight="1" x14ac:dyDescent="0.25">
      <c r="A6" s="4" t="s">
        <v>23</v>
      </c>
      <c r="B6" s="90" t="s">
        <v>120</v>
      </c>
      <c r="C6" s="4" t="s">
        <v>10</v>
      </c>
      <c r="D6" s="4">
        <v>90</v>
      </c>
      <c r="E6" s="4">
        <v>10</v>
      </c>
      <c r="F6" s="4" t="s">
        <v>121</v>
      </c>
      <c r="G6" s="4"/>
      <c r="H6" s="4"/>
      <c r="I6" s="4" t="s">
        <v>102</v>
      </c>
      <c r="J6" s="4">
        <v>133</v>
      </c>
      <c r="K6" s="4" t="s">
        <v>0</v>
      </c>
      <c r="L6" s="98" t="str">
        <f>CONCATENATE(C6,"-",D6,"-",E6,"-",F6,"-",G6,H6,"-",I6,J6,"-",K6)</f>
        <v>ABS118-90-10-D--ben133-NL(B)</v>
      </c>
      <c r="M6" s="4"/>
      <c r="N6" s="4">
        <v>19</v>
      </c>
      <c r="O6" s="4"/>
      <c r="P6" s="4">
        <v>11</v>
      </c>
      <c r="Q6" s="4"/>
      <c r="R6" s="4">
        <v>12</v>
      </c>
      <c r="S6" s="4"/>
      <c r="T6" s="4"/>
      <c r="U6" s="4"/>
      <c r="V6" s="4"/>
      <c r="W6" s="4"/>
    </row>
    <row r="7" spans="1:23" s="35" customFormat="1" ht="11.25" customHeight="1" x14ac:dyDescent="0.25">
      <c r="A7" s="4" t="s">
        <v>39</v>
      </c>
      <c r="B7" s="4" t="s">
        <v>101</v>
      </c>
      <c r="C7" s="4" t="s">
        <v>10</v>
      </c>
      <c r="D7" s="4">
        <v>90</v>
      </c>
      <c r="E7" s="4">
        <v>1100</v>
      </c>
      <c r="F7" s="4" t="s">
        <v>4</v>
      </c>
      <c r="G7" s="4" t="s">
        <v>25</v>
      </c>
      <c r="H7" s="4">
        <v>33</v>
      </c>
      <c r="I7" s="4" t="s">
        <v>102</v>
      </c>
      <c r="J7" s="4">
        <v>133</v>
      </c>
      <c r="K7" s="4" t="s">
        <v>0</v>
      </c>
      <c r="L7" s="98" t="str">
        <f>CONCATENATE(C7,"-",D7,"-",E7,"-",F7,"-",G7,H7,"-",I7,J7,"-",K7)</f>
        <v>ABS118-90-1100-A-mgn33-ben133-NL(B)</v>
      </c>
      <c r="M7" s="4"/>
      <c r="N7" s="4"/>
      <c r="O7" s="4"/>
      <c r="P7" s="4">
        <v>1.98</v>
      </c>
      <c r="Q7" s="4"/>
      <c r="R7" s="4">
        <v>2.76</v>
      </c>
      <c r="S7" s="4">
        <v>3.78</v>
      </c>
      <c r="T7" s="4"/>
      <c r="U7" s="4">
        <v>3.67</v>
      </c>
      <c r="V7" s="4"/>
      <c r="W7" s="4"/>
    </row>
    <row r="8" spans="1:23" x14ac:dyDescent="0.25">
      <c r="A8" s="4" t="s">
        <v>23</v>
      </c>
      <c r="B8" s="4" t="s">
        <v>24</v>
      </c>
      <c r="C8" s="4" t="s">
        <v>10</v>
      </c>
      <c r="D8" s="4">
        <v>90</v>
      </c>
      <c r="E8" s="4">
        <v>10</v>
      </c>
      <c r="F8" s="4" t="s">
        <v>4</v>
      </c>
      <c r="G8" s="4" t="s">
        <v>25</v>
      </c>
      <c r="H8" s="4">
        <v>0.04</v>
      </c>
      <c r="J8" s="4"/>
      <c r="K8" s="4" t="s">
        <v>0</v>
      </c>
      <c r="L8" s="98" t="str">
        <f t="shared" ref="L8:L70" si="0">CONCATENATE(C8,"-",D8,"-",E8,"-",F8,"-",G8,H8,"-",I8,J8,"-",K8)</f>
        <v>ABS118-90-10-A-mgn0.04--NL(B)</v>
      </c>
      <c r="M8" s="4"/>
      <c r="N8" s="4"/>
      <c r="O8" s="4"/>
      <c r="P8" s="4">
        <v>7</v>
      </c>
      <c r="Q8" s="4"/>
      <c r="R8" s="4">
        <v>8</v>
      </c>
      <c r="S8" s="4">
        <v>10</v>
      </c>
      <c r="T8" s="4"/>
      <c r="U8" s="4"/>
      <c r="V8" s="4">
        <v>13</v>
      </c>
      <c r="W8" s="4">
        <v>12</v>
      </c>
    </row>
    <row r="9" spans="1:23" x14ac:dyDescent="0.25">
      <c r="A9" s="4" t="s">
        <v>23</v>
      </c>
      <c r="B9" s="4" t="s">
        <v>24</v>
      </c>
      <c r="C9" s="4" t="s">
        <v>10</v>
      </c>
      <c r="D9" s="4">
        <v>90</v>
      </c>
      <c r="E9" s="4">
        <v>10</v>
      </c>
      <c r="F9" s="4" t="s">
        <v>4</v>
      </c>
      <c r="G9" s="4" t="s">
        <v>25</v>
      </c>
      <c r="H9" s="4">
        <v>0.4</v>
      </c>
      <c r="J9" s="4"/>
      <c r="K9" s="4" t="s">
        <v>0</v>
      </c>
      <c r="L9" s="98" t="str">
        <f t="shared" si="0"/>
        <v>ABS118-90-10-A-mgn0.4--NL(B)</v>
      </c>
      <c r="M9" s="4"/>
      <c r="N9" s="4">
        <v>3</v>
      </c>
      <c r="O9" s="4"/>
      <c r="P9" s="4">
        <v>6</v>
      </c>
      <c r="Q9" s="4"/>
      <c r="R9" s="4">
        <v>9</v>
      </c>
      <c r="S9" s="4">
        <v>11</v>
      </c>
      <c r="T9" s="4"/>
      <c r="U9" s="4"/>
      <c r="V9" s="4">
        <v>12</v>
      </c>
      <c r="W9" s="4">
        <v>12</v>
      </c>
    </row>
    <row r="10" spans="1:23" x14ac:dyDescent="0.25">
      <c r="A10" s="4" t="s">
        <v>23</v>
      </c>
      <c r="B10" s="4" t="s">
        <v>27</v>
      </c>
      <c r="C10" s="4" t="s">
        <v>10</v>
      </c>
      <c r="D10" s="4">
        <v>90</v>
      </c>
      <c r="E10" s="4">
        <v>10</v>
      </c>
      <c r="F10" s="4" t="s">
        <v>4</v>
      </c>
      <c r="G10" s="4" t="s">
        <v>28</v>
      </c>
      <c r="H10" s="4">
        <v>4</v>
      </c>
      <c r="J10" s="4"/>
      <c r="K10" s="4" t="s">
        <v>0</v>
      </c>
      <c r="L10" s="98" t="str">
        <f t="shared" si="0"/>
        <v>ABS118-90-10-A-mgn*4--NL(B)</v>
      </c>
      <c r="M10" s="4"/>
      <c r="N10" s="4"/>
      <c r="O10" s="4"/>
      <c r="P10" s="4">
        <v>5</v>
      </c>
      <c r="Q10" s="4"/>
      <c r="R10" s="4">
        <v>8</v>
      </c>
      <c r="S10" s="4">
        <v>12</v>
      </c>
      <c r="T10" s="4"/>
      <c r="U10" s="4"/>
      <c r="V10" s="4"/>
      <c r="W10" s="4"/>
    </row>
    <row r="11" spans="1:23" x14ac:dyDescent="0.25">
      <c r="A11" s="4" t="s">
        <v>23</v>
      </c>
      <c r="B11" s="4" t="s">
        <v>24</v>
      </c>
      <c r="C11" s="4" t="s">
        <v>10</v>
      </c>
      <c r="D11" s="4">
        <v>90</v>
      </c>
      <c r="E11" s="4">
        <v>10</v>
      </c>
      <c r="F11" s="4" t="s">
        <v>4</v>
      </c>
      <c r="G11" s="4" t="s">
        <v>25</v>
      </c>
      <c r="H11" s="4">
        <v>4</v>
      </c>
      <c r="J11" s="4"/>
      <c r="K11" s="4" t="s">
        <v>0</v>
      </c>
      <c r="L11" s="98" t="str">
        <f t="shared" si="0"/>
        <v>ABS118-90-10-A-mgn4--NL(B)</v>
      </c>
      <c r="M11" s="4"/>
      <c r="N11" s="4">
        <v>2</v>
      </c>
      <c r="O11" s="4"/>
      <c r="P11" s="4">
        <v>10</v>
      </c>
      <c r="Q11" s="4"/>
      <c r="R11" s="4">
        <v>12</v>
      </c>
      <c r="S11" s="4">
        <v>17</v>
      </c>
      <c r="T11" s="4"/>
      <c r="U11" s="4"/>
      <c r="V11" s="4">
        <v>36</v>
      </c>
      <c r="W11" s="4">
        <v>39</v>
      </c>
    </row>
    <row r="12" spans="1:23" x14ac:dyDescent="0.25">
      <c r="A12" s="4" t="s">
        <v>23</v>
      </c>
      <c r="B12" s="4" t="s">
        <v>27</v>
      </c>
      <c r="C12" s="4" t="s">
        <v>10</v>
      </c>
      <c r="D12" s="4">
        <v>90</v>
      </c>
      <c r="E12" s="4">
        <v>10</v>
      </c>
      <c r="F12" s="4" t="s">
        <v>4</v>
      </c>
      <c r="G12" s="4" t="s">
        <v>28</v>
      </c>
      <c r="H12" s="4">
        <v>40</v>
      </c>
      <c r="J12" s="4"/>
      <c r="K12" s="4" t="s">
        <v>0</v>
      </c>
      <c r="L12" s="98" t="str">
        <f t="shared" si="0"/>
        <v>ABS118-90-10-A-mgn*40--NL(B)</v>
      </c>
      <c r="M12" s="4"/>
      <c r="N12" s="4"/>
      <c r="O12" s="4"/>
      <c r="P12" s="4">
        <v>11</v>
      </c>
      <c r="Q12" s="4"/>
      <c r="R12" s="4">
        <v>20</v>
      </c>
      <c r="S12" s="4">
        <v>24</v>
      </c>
      <c r="T12" s="4"/>
      <c r="U12" s="4"/>
      <c r="V12" s="4"/>
      <c r="W12" s="4"/>
    </row>
    <row r="13" spans="1:23" x14ac:dyDescent="0.25">
      <c r="A13" s="4" t="s">
        <v>23</v>
      </c>
      <c r="B13" s="4" t="s">
        <v>24</v>
      </c>
      <c r="C13" s="4" t="s">
        <v>10</v>
      </c>
      <c r="D13" s="4">
        <v>90</v>
      </c>
      <c r="E13" s="4">
        <v>10</v>
      </c>
      <c r="F13" s="4" t="s">
        <v>4</v>
      </c>
      <c r="G13" s="4" t="s">
        <v>25</v>
      </c>
      <c r="H13" s="4">
        <v>40</v>
      </c>
      <c r="J13" s="4"/>
      <c r="K13" s="4" t="s">
        <v>0</v>
      </c>
      <c r="L13" s="98" t="str">
        <f t="shared" si="0"/>
        <v>ABS118-90-10-A-mgn40--NL(B)</v>
      </c>
      <c r="M13" s="4"/>
      <c r="N13" s="4">
        <v>2</v>
      </c>
      <c r="O13" s="4"/>
      <c r="P13" s="4">
        <v>28</v>
      </c>
      <c r="Q13" s="4"/>
      <c r="R13" s="4">
        <v>58</v>
      </c>
      <c r="S13" s="4">
        <v>70</v>
      </c>
      <c r="T13" s="4"/>
      <c r="U13" s="4"/>
      <c r="V13" s="4">
        <v>96</v>
      </c>
      <c r="W13" s="4">
        <v>106</v>
      </c>
    </row>
    <row r="14" spans="1:23" x14ac:dyDescent="0.25">
      <c r="A14" s="4" t="s">
        <v>39</v>
      </c>
      <c r="B14" s="4" t="s">
        <v>99</v>
      </c>
      <c r="C14" s="4" t="s">
        <v>10</v>
      </c>
      <c r="D14" s="4">
        <v>90</v>
      </c>
      <c r="E14" s="4">
        <v>1320</v>
      </c>
      <c r="F14" s="4" t="s">
        <v>4</v>
      </c>
      <c r="G14" s="4" t="s">
        <v>25</v>
      </c>
      <c r="H14" s="4">
        <v>40</v>
      </c>
      <c r="J14" s="4"/>
      <c r="K14" s="4" t="s">
        <v>0</v>
      </c>
      <c r="L14" s="98" t="str">
        <f t="shared" si="0"/>
        <v>ABS118-90-1320-A-mgn40--NL(B)</v>
      </c>
      <c r="M14" s="4"/>
      <c r="N14" s="4"/>
      <c r="O14" s="4"/>
      <c r="P14" s="4">
        <v>1.1299999999999999</v>
      </c>
      <c r="Q14" s="4"/>
      <c r="R14" s="4">
        <v>1.04</v>
      </c>
      <c r="S14" s="4">
        <v>1.4850000000000001</v>
      </c>
      <c r="T14" s="4">
        <v>3.43</v>
      </c>
      <c r="U14" s="4"/>
      <c r="V14" s="4"/>
      <c r="W14" s="4"/>
    </row>
    <row r="15" spans="1:23" x14ac:dyDescent="0.25">
      <c r="A15" s="4" t="s">
        <v>39</v>
      </c>
      <c r="B15" s="4" t="s">
        <v>100</v>
      </c>
      <c r="C15" s="4" t="s">
        <v>10</v>
      </c>
      <c r="D15" s="4">
        <v>90</v>
      </c>
      <c r="E15" s="4">
        <v>1050</v>
      </c>
      <c r="F15" s="4" t="s">
        <v>4</v>
      </c>
      <c r="G15" s="4" t="s">
        <v>25</v>
      </c>
      <c r="H15" s="4">
        <v>320</v>
      </c>
      <c r="J15" s="4"/>
      <c r="K15" s="4" t="s">
        <v>0</v>
      </c>
      <c r="L15" s="98" t="str">
        <f t="shared" si="0"/>
        <v>ABS118-90-1050-A-mgn320--NL(B)</v>
      </c>
      <c r="M15" s="4"/>
      <c r="N15" s="4"/>
      <c r="O15" s="4"/>
      <c r="P15" s="4">
        <v>1.7450000000000001</v>
      </c>
      <c r="Q15" s="4">
        <v>1.96</v>
      </c>
      <c r="R15" s="4"/>
      <c r="S15" s="4"/>
      <c r="T15" s="4"/>
      <c r="U15" s="4"/>
      <c r="V15" s="4"/>
      <c r="W15" s="4"/>
    </row>
    <row r="16" spans="1:23" x14ac:dyDescent="0.25">
      <c r="A16" s="4" t="s">
        <v>23</v>
      </c>
      <c r="B16" s="4" t="s">
        <v>110</v>
      </c>
      <c r="C16" s="4" t="s">
        <v>10</v>
      </c>
      <c r="D16" s="4">
        <v>90</v>
      </c>
      <c r="E16" s="4">
        <v>10</v>
      </c>
      <c r="F16" s="4" t="s">
        <v>111</v>
      </c>
      <c r="J16" s="4"/>
      <c r="K16" s="4" t="s">
        <v>0</v>
      </c>
      <c r="L16" s="98" t="str">
        <f t="shared" si="0"/>
        <v>ABS118-90-10-A(pH2.5)---NL(B)</v>
      </c>
      <c r="M16" s="4"/>
      <c r="N16" s="4"/>
      <c r="O16" s="4">
        <v>57</v>
      </c>
      <c r="P16" s="4">
        <v>68</v>
      </c>
      <c r="Q16" s="4"/>
      <c r="R16" s="4"/>
      <c r="S16" s="4"/>
      <c r="T16" s="4"/>
      <c r="U16" s="4"/>
      <c r="V16" s="4"/>
      <c r="W16" s="4"/>
    </row>
    <row r="17" spans="1:23" x14ac:dyDescent="0.25">
      <c r="A17" s="4" t="s">
        <v>23</v>
      </c>
      <c r="B17" s="4" t="s">
        <v>110</v>
      </c>
      <c r="C17" s="4" t="s">
        <v>10</v>
      </c>
      <c r="D17" s="4">
        <v>90</v>
      </c>
      <c r="E17" s="4">
        <v>10</v>
      </c>
      <c r="F17" s="4" t="s">
        <v>112</v>
      </c>
      <c r="J17" s="4"/>
      <c r="K17" s="4" t="s">
        <v>0</v>
      </c>
      <c r="L17" s="98" t="str">
        <f t="shared" si="0"/>
        <v>ABS118-90-10-A(pH5.6)---NL(B)</v>
      </c>
      <c r="M17" s="4"/>
      <c r="N17" s="4"/>
      <c r="O17" s="4">
        <v>4.4000000000000004</v>
      </c>
      <c r="P17" s="4">
        <v>8.1</v>
      </c>
      <c r="Q17" s="4"/>
      <c r="R17" s="4"/>
      <c r="S17" s="4"/>
      <c r="T17" s="4"/>
      <c r="U17" s="4"/>
      <c r="V17" s="4"/>
      <c r="W17" s="4"/>
    </row>
    <row r="18" spans="1:23" x14ac:dyDescent="0.25">
      <c r="A18" s="4" t="s">
        <v>23</v>
      </c>
      <c r="B18" s="4" t="s">
        <v>110</v>
      </c>
      <c r="C18" s="4" t="s">
        <v>10</v>
      </c>
      <c r="D18" s="4">
        <v>90</v>
      </c>
      <c r="E18" s="4">
        <v>10</v>
      </c>
      <c r="F18" s="4" t="s">
        <v>113</v>
      </c>
      <c r="J18" s="4"/>
      <c r="K18" s="4" t="s">
        <v>0</v>
      </c>
      <c r="L18" s="98" t="str">
        <f t="shared" si="0"/>
        <v>ABS118-90-10-A(pH6.1)---NL(B)</v>
      </c>
      <c r="M18" s="4"/>
      <c r="N18" s="4"/>
      <c r="O18" s="4">
        <v>3.1</v>
      </c>
      <c r="P18" s="4">
        <v>5.4</v>
      </c>
      <c r="Q18" s="4"/>
      <c r="R18" s="4"/>
      <c r="S18" s="4"/>
      <c r="T18" s="4"/>
      <c r="U18" s="4"/>
      <c r="V18" s="4"/>
      <c r="W18" s="4"/>
    </row>
    <row r="19" spans="1:23" x14ac:dyDescent="0.25">
      <c r="A19" s="4" t="s">
        <v>23</v>
      </c>
      <c r="B19" s="4" t="s">
        <v>110</v>
      </c>
      <c r="C19" s="4" t="s">
        <v>10</v>
      </c>
      <c r="D19" s="4">
        <v>90</v>
      </c>
      <c r="E19" s="4">
        <v>10</v>
      </c>
      <c r="F19" s="4" t="s">
        <v>114</v>
      </c>
      <c r="J19" s="4"/>
      <c r="K19" s="4" t="s">
        <v>0</v>
      </c>
      <c r="L19" s="98" t="str">
        <f t="shared" si="0"/>
        <v>ABS118-90-10-A(pH8.2)---NL(B)</v>
      </c>
      <c r="M19" s="4"/>
      <c r="N19" s="4"/>
      <c r="O19" s="4">
        <v>5.7</v>
      </c>
      <c r="P19" s="4">
        <v>9</v>
      </c>
      <c r="Q19" s="4"/>
      <c r="R19" s="4"/>
      <c r="S19" s="4"/>
      <c r="T19" s="4"/>
      <c r="U19" s="4"/>
      <c r="V19" s="4"/>
      <c r="W19" s="4"/>
    </row>
    <row r="20" spans="1:23" x14ac:dyDescent="0.25">
      <c r="A20" s="4" t="s">
        <v>23</v>
      </c>
      <c r="B20" s="4" t="s">
        <v>110</v>
      </c>
      <c r="C20" s="4" t="s">
        <v>10</v>
      </c>
      <c r="D20" s="4">
        <v>90</v>
      </c>
      <c r="E20" s="4">
        <v>10</v>
      </c>
      <c r="F20" s="4" t="s">
        <v>115</v>
      </c>
      <c r="J20" s="4"/>
      <c r="K20" s="4" t="s">
        <v>0</v>
      </c>
      <c r="L20" s="98" t="str">
        <f t="shared" si="0"/>
        <v>ABS118-90-10-A(pH9 unbf.)---NL(B)</v>
      </c>
      <c r="M20" s="4"/>
      <c r="N20" s="4"/>
      <c r="O20" s="4">
        <v>8.1</v>
      </c>
      <c r="P20" s="4">
        <v>7.7</v>
      </c>
      <c r="Q20" s="4"/>
      <c r="R20" s="4"/>
      <c r="S20" s="4"/>
      <c r="T20" s="4"/>
      <c r="U20" s="4"/>
      <c r="V20" s="4"/>
      <c r="W20" s="4"/>
    </row>
    <row r="21" spans="1:23" x14ac:dyDescent="0.25">
      <c r="A21" s="4" t="s">
        <v>23</v>
      </c>
      <c r="B21" s="4" t="s">
        <v>27</v>
      </c>
      <c r="C21" s="4" t="s">
        <v>10</v>
      </c>
      <c r="D21" s="4">
        <v>90</v>
      </c>
      <c r="E21" s="4">
        <v>10</v>
      </c>
      <c r="F21" s="4" t="s">
        <v>4</v>
      </c>
      <c r="G21" s="4" t="s">
        <v>26</v>
      </c>
      <c r="H21" s="4">
        <v>40</v>
      </c>
      <c r="J21" s="4"/>
      <c r="K21" s="4" t="s">
        <v>0</v>
      </c>
      <c r="L21" s="98" t="str">
        <f t="shared" si="0"/>
        <v>ABS118-90-10-A-feoh40--NL(B)</v>
      </c>
      <c r="M21" s="4"/>
      <c r="N21" s="4">
        <v>0</v>
      </c>
      <c r="O21" s="4"/>
      <c r="P21" s="4">
        <v>39</v>
      </c>
      <c r="Q21" s="4"/>
      <c r="R21" s="4">
        <v>26</v>
      </c>
      <c r="S21" s="4">
        <v>35</v>
      </c>
      <c r="T21" s="4"/>
      <c r="U21" s="4"/>
      <c r="V21" s="4">
        <v>83</v>
      </c>
      <c r="W21" s="4">
        <v>141</v>
      </c>
    </row>
    <row r="22" spans="1:23" x14ac:dyDescent="0.25">
      <c r="A22" s="4" t="s">
        <v>59</v>
      </c>
      <c r="B22" s="4" t="s">
        <v>60</v>
      </c>
      <c r="C22" s="4" t="s">
        <v>10</v>
      </c>
      <c r="D22" s="4">
        <v>90</v>
      </c>
      <c r="E22" s="4">
        <v>10</v>
      </c>
      <c r="F22" s="4" t="s">
        <v>4</v>
      </c>
      <c r="J22" s="4" t="s">
        <v>63</v>
      </c>
      <c r="K22" s="4" t="s">
        <v>0</v>
      </c>
      <c r="L22" s="98" t="str">
        <f t="shared" si="0"/>
        <v>ABS118-90-10-A--STU-NL(B)</v>
      </c>
      <c r="M22" s="4"/>
      <c r="N22" s="4"/>
      <c r="O22" s="4"/>
      <c r="P22" s="4">
        <v>9.6999999999999993</v>
      </c>
      <c r="Q22" s="4"/>
      <c r="R22" s="4"/>
      <c r="S22" s="4"/>
      <c r="T22" s="4"/>
      <c r="U22" s="4"/>
      <c r="V22" s="4"/>
      <c r="W22" s="4"/>
    </row>
    <row r="23" spans="1:23" x14ac:dyDescent="0.25">
      <c r="A23" s="4" t="s">
        <v>61</v>
      </c>
      <c r="B23" s="4" t="s">
        <v>62</v>
      </c>
      <c r="C23" s="4" t="s">
        <v>10</v>
      </c>
      <c r="D23" s="4">
        <v>90</v>
      </c>
      <c r="E23" s="4">
        <v>10</v>
      </c>
      <c r="F23" s="4" t="s">
        <v>4</v>
      </c>
      <c r="J23" s="4" t="s">
        <v>64</v>
      </c>
      <c r="K23" s="4" t="s">
        <v>0</v>
      </c>
      <c r="L23" s="98" t="str">
        <f t="shared" si="0"/>
        <v>ABS118-90-10-A--EIR-NL(B)</v>
      </c>
      <c r="M23" s="4"/>
      <c r="N23" s="4"/>
      <c r="O23" s="4"/>
      <c r="P23" s="4">
        <v>8.1</v>
      </c>
      <c r="Q23" s="4"/>
      <c r="R23" s="4"/>
      <c r="S23" s="4"/>
      <c r="T23" s="4"/>
      <c r="U23" s="4"/>
      <c r="V23" s="4"/>
      <c r="W23" s="4"/>
    </row>
    <row r="24" spans="1:23" s="19" customFormat="1" x14ac:dyDescent="0.25">
      <c r="A24" s="20" t="s">
        <v>39</v>
      </c>
      <c r="B24" s="20" t="s">
        <v>66</v>
      </c>
      <c r="C24" s="20" t="s">
        <v>10</v>
      </c>
      <c r="D24" s="20">
        <v>90</v>
      </c>
      <c r="E24" s="20">
        <v>10</v>
      </c>
      <c r="F24" s="20" t="s">
        <v>4</v>
      </c>
      <c r="G24" s="20"/>
      <c r="H24" s="20"/>
      <c r="I24" s="20"/>
      <c r="J24" s="20"/>
      <c r="K24" s="20" t="s">
        <v>0</v>
      </c>
      <c r="L24" s="104" t="str">
        <f t="shared" si="0"/>
        <v>ABS118-90-10-A---NL(B)</v>
      </c>
      <c r="M24" s="20"/>
      <c r="N24" s="20">
        <v>6.7</v>
      </c>
      <c r="O24" s="20"/>
      <c r="P24" s="20">
        <v>7.7</v>
      </c>
      <c r="Q24" s="20"/>
      <c r="R24" s="20">
        <v>8</v>
      </c>
      <c r="S24" s="20"/>
      <c r="T24" s="20"/>
      <c r="U24" s="20"/>
      <c r="V24" s="20"/>
      <c r="W24" s="20"/>
    </row>
    <row r="25" spans="1:23" x14ac:dyDescent="0.25">
      <c r="A25" s="4" t="s">
        <v>39</v>
      </c>
      <c r="B25" s="4" t="s">
        <v>66</v>
      </c>
      <c r="C25" s="4" t="s">
        <v>10</v>
      </c>
      <c r="D25" s="4">
        <v>90</v>
      </c>
      <c r="E25" s="4">
        <v>50</v>
      </c>
      <c r="F25" s="4" t="s">
        <v>4</v>
      </c>
      <c r="J25" s="4"/>
      <c r="K25" s="4" t="s">
        <v>0</v>
      </c>
      <c r="L25" s="98" t="str">
        <f t="shared" si="0"/>
        <v>ABS118-90-50-A---NL(B)</v>
      </c>
      <c r="M25" s="4"/>
      <c r="N25" s="4"/>
      <c r="O25" s="4"/>
      <c r="P25" s="4"/>
      <c r="Q25" s="4"/>
      <c r="R25" s="4">
        <v>11</v>
      </c>
      <c r="S25" s="4">
        <v>10</v>
      </c>
      <c r="T25" s="4"/>
      <c r="U25" s="4"/>
      <c r="V25" s="4"/>
      <c r="W25" s="4"/>
    </row>
    <row r="26" spans="1:23" x14ac:dyDescent="0.25">
      <c r="A26" s="4" t="s">
        <v>39</v>
      </c>
      <c r="B26" s="4" t="s">
        <v>66</v>
      </c>
      <c r="C26" s="4" t="s">
        <v>10</v>
      </c>
      <c r="D26" s="4">
        <v>90</v>
      </c>
      <c r="E26" s="4">
        <v>150</v>
      </c>
      <c r="F26" s="4" t="s">
        <v>4</v>
      </c>
      <c r="J26" s="4"/>
      <c r="K26" s="4" t="s">
        <v>0</v>
      </c>
      <c r="L26" s="98" t="str">
        <f t="shared" si="0"/>
        <v>ABS118-90-150-A---NL(B)</v>
      </c>
      <c r="M26" s="4"/>
      <c r="N26" s="4"/>
      <c r="O26" s="4"/>
      <c r="P26" s="4">
        <v>1.45</v>
      </c>
      <c r="Q26" s="4"/>
      <c r="R26" s="4">
        <v>1.51</v>
      </c>
      <c r="S26" s="4">
        <v>1.52</v>
      </c>
      <c r="T26" s="4">
        <v>1.98</v>
      </c>
      <c r="U26" s="4"/>
      <c r="V26" s="4">
        <v>1.98</v>
      </c>
      <c r="W26" s="4"/>
    </row>
    <row r="27" spans="1:23" s="23" customFormat="1" x14ac:dyDescent="0.25">
      <c r="A27" s="20" t="s">
        <v>39</v>
      </c>
      <c r="B27" s="20" t="s">
        <v>65</v>
      </c>
      <c r="C27" s="20" t="s">
        <v>10</v>
      </c>
      <c r="D27" s="20">
        <v>90</v>
      </c>
      <c r="E27" s="20">
        <v>260</v>
      </c>
      <c r="F27" s="20" t="s">
        <v>4</v>
      </c>
      <c r="G27" s="20"/>
      <c r="H27" s="20"/>
      <c r="I27" s="20"/>
      <c r="J27" s="20"/>
      <c r="K27" s="20" t="s">
        <v>0</v>
      </c>
      <c r="L27" s="104" t="str">
        <f t="shared" si="0"/>
        <v>ABS118-90-260-A---NL(B)</v>
      </c>
      <c r="M27" s="40"/>
      <c r="N27" s="40"/>
      <c r="O27" s="40"/>
      <c r="P27" s="40"/>
      <c r="Q27" s="40"/>
      <c r="R27" s="20">
        <v>3.8</v>
      </c>
      <c r="S27" s="20">
        <v>2.2999999999999998</v>
      </c>
      <c r="T27" s="20"/>
      <c r="U27" s="20"/>
      <c r="V27" s="40"/>
      <c r="W27" s="40"/>
    </row>
    <row r="28" spans="1:23" x14ac:dyDescent="0.25">
      <c r="A28" s="4" t="s">
        <v>39</v>
      </c>
      <c r="B28" s="4" t="s">
        <v>65</v>
      </c>
      <c r="C28" s="4" t="s">
        <v>10</v>
      </c>
      <c r="D28" s="4">
        <v>90</v>
      </c>
      <c r="E28" s="4">
        <v>1100</v>
      </c>
      <c r="F28" s="4" t="s">
        <v>4</v>
      </c>
      <c r="J28" s="4"/>
      <c r="K28" s="4" t="s">
        <v>0</v>
      </c>
      <c r="L28" s="98" t="str">
        <f t="shared" si="0"/>
        <v>ABS118-90-1100-A---NL(B)</v>
      </c>
      <c r="M28" s="4"/>
      <c r="N28" s="4"/>
      <c r="O28" s="4"/>
      <c r="P28" s="4">
        <v>0.5</v>
      </c>
      <c r="Q28" s="4"/>
      <c r="R28" s="4">
        <v>0.81</v>
      </c>
      <c r="S28" s="4">
        <v>0.79</v>
      </c>
      <c r="T28" s="4"/>
      <c r="U28" s="4"/>
      <c r="V28" s="4">
        <v>1.18</v>
      </c>
      <c r="W28" s="4"/>
    </row>
    <row r="29" spans="1:23" x14ac:dyDescent="0.25">
      <c r="A29" s="4" t="s">
        <v>39</v>
      </c>
      <c r="B29" s="4" t="s">
        <v>16</v>
      </c>
      <c r="C29" s="4" t="s">
        <v>10</v>
      </c>
      <c r="D29" s="4">
        <v>70</v>
      </c>
      <c r="E29" s="4">
        <v>1100</v>
      </c>
      <c r="F29" s="4" t="s">
        <v>4</v>
      </c>
      <c r="J29" s="4"/>
      <c r="K29" s="4" t="s">
        <v>0</v>
      </c>
      <c r="L29" s="98" t="str">
        <f t="shared" si="0"/>
        <v>ABS118-70-1100-A---NL(B)</v>
      </c>
      <c r="M29" s="4"/>
      <c r="N29" s="4"/>
      <c r="O29" s="4"/>
      <c r="P29" s="4">
        <v>0.79</v>
      </c>
      <c r="Q29" s="4"/>
      <c r="R29" s="4">
        <v>0.89</v>
      </c>
      <c r="S29" s="4">
        <v>0.96</v>
      </c>
      <c r="T29" s="4"/>
      <c r="U29" s="4"/>
      <c r="V29" s="4">
        <v>1</v>
      </c>
      <c r="W29" s="4"/>
    </row>
    <row r="30" spans="1:23" x14ac:dyDescent="0.25">
      <c r="A30" s="4" t="s">
        <v>39</v>
      </c>
      <c r="B30" s="4" t="s">
        <v>16</v>
      </c>
      <c r="C30" s="4" t="s">
        <v>10</v>
      </c>
      <c r="D30" s="4">
        <v>50</v>
      </c>
      <c r="E30" s="4">
        <v>1100</v>
      </c>
      <c r="F30" s="4" t="s">
        <v>4</v>
      </c>
      <c r="J30" s="4"/>
      <c r="K30" s="4" t="s">
        <v>0</v>
      </c>
      <c r="L30" s="98" t="str">
        <f t="shared" si="0"/>
        <v>ABS118-50-1100-A---NL(B)</v>
      </c>
      <c r="M30" s="4"/>
      <c r="N30" s="4"/>
      <c r="O30" s="4"/>
      <c r="P30" s="4">
        <v>0.26</v>
      </c>
      <c r="Q30" s="4"/>
      <c r="R30" s="4">
        <v>0.61</v>
      </c>
      <c r="S30" s="4">
        <v>0.83</v>
      </c>
      <c r="T30" s="4"/>
      <c r="U30" s="4"/>
      <c r="V30" s="4">
        <v>0.83</v>
      </c>
      <c r="W30" s="4"/>
    </row>
    <row r="31" spans="1:23" x14ac:dyDescent="0.25">
      <c r="A31" s="4" t="s">
        <v>23</v>
      </c>
      <c r="B31" s="4" t="s">
        <v>109</v>
      </c>
      <c r="C31" s="4" t="s">
        <v>10</v>
      </c>
      <c r="D31" s="4">
        <v>40</v>
      </c>
      <c r="E31" s="4">
        <v>260</v>
      </c>
      <c r="F31" s="4" t="s">
        <v>4</v>
      </c>
      <c r="J31" s="4"/>
      <c r="K31" s="4" t="s">
        <v>0</v>
      </c>
      <c r="L31" s="98" t="str">
        <f t="shared" si="0"/>
        <v>ABS118-40-260-A---NL(B)</v>
      </c>
      <c r="M31" s="4"/>
      <c r="N31" s="4">
        <v>0.04</v>
      </c>
      <c r="O31" s="4"/>
      <c r="P31" s="4">
        <v>0.08</v>
      </c>
      <c r="Q31" s="4"/>
      <c r="R31" s="4">
        <v>0.19</v>
      </c>
      <c r="S31" s="4">
        <v>0.15</v>
      </c>
      <c r="T31" s="4"/>
      <c r="U31" s="4"/>
      <c r="V31" s="4">
        <v>0.15</v>
      </c>
      <c r="W31" s="4"/>
    </row>
    <row r="32" spans="1:23" x14ac:dyDescent="0.25">
      <c r="A32" s="4" t="s">
        <v>23</v>
      </c>
      <c r="B32" s="4" t="s">
        <v>109</v>
      </c>
      <c r="C32" s="4" t="s">
        <v>10</v>
      </c>
      <c r="D32" s="4">
        <v>70</v>
      </c>
      <c r="E32" s="4">
        <v>50</v>
      </c>
      <c r="F32" s="4" t="s">
        <v>4</v>
      </c>
      <c r="J32" s="4"/>
      <c r="K32" s="4" t="s">
        <v>0</v>
      </c>
      <c r="L32" s="98" t="str">
        <f t="shared" si="0"/>
        <v>ABS118-70-50-A---NL(B)</v>
      </c>
      <c r="M32" s="4"/>
      <c r="N32" s="4">
        <v>0.8</v>
      </c>
      <c r="O32" s="4"/>
      <c r="P32" s="4">
        <v>1.4</v>
      </c>
      <c r="Q32" s="4"/>
      <c r="R32" s="4">
        <v>5.9</v>
      </c>
      <c r="S32" s="4">
        <v>10.5</v>
      </c>
      <c r="T32" s="4"/>
      <c r="U32" s="4"/>
      <c r="V32" s="4">
        <v>12</v>
      </c>
      <c r="W32" s="4"/>
    </row>
    <row r="33" spans="1:23" x14ac:dyDescent="0.25">
      <c r="A33" s="4" t="s">
        <v>23</v>
      </c>
      <c r="B33" s="4" t="s">
        <v>109</v>
      </c>
      <c r="C33" s="4" t="s">
        <v>10</v>
      </c>
      <c r="D33" s="4">
        <v>90</v>
      </c>
      <c r="E33" s="4">
        <v>260</v>
      </c>
      <c r="F33" s="4" t="s">
        <v>4</v>
      </c>
      <c r="J33" s="4"/>
      <c r="K33" s="4" t="s">
        <v>0</v>
      </c>
      <c r="L33" s="98" t="str">
        <f t="shared" si="0"/>
        <v>ABS118-90-260-A---NL(B)</v>
      </c>
      <c r="M33" s="4"/>
      <c r="N33" s="4">
        <v>0.8</v>
      </c>
      <c r="O33" s="4"/>
      <c r="P33" s="4">
        <v>3.2</v>
      </c>
      <c r="Q33" s="4"/>
      <c r="R33" s="4">
        <v>3.8</v>
      </c>
      <c r="S33" s="4">
        <v>2.2999999999999998</v>
      </c>
      <c r="T33" s="4"/>
      <c r="U33" s="4"/>
      <c r="V33" s="4"/>
      <c r="W33" s="4"/>
    </row>
    <row r="34" spans="1:23" x14ac:dyDescent="0.25">
      <c r="A34" s="4" t="s">
        <v>23</v>
      </c>
      <c r="B34" s="4" t="s">
        <v>109</v>
      </c>
      <c r="C34" s="4" t="s">
        <v>10</v>
      </c>
      <c r="D34" s="4">
        <v>90</v>
      </c>
      <c r="E34" s="4">
        <v>50</v>
      </c>
      <c r="F34" s="4" t="s">
        <v>4</v>
      </c>
      <c r="J34" s="4"/>
      <c r="K34" s="4" t="s">
        <v>0</v>
      </c>
      <c r="L34" s="98" t="str">
        <f t="shared" si="0"/>
        <v>ABS118-90-50-A---NL(B)</v>
      </c>
      <c r="M34" s="4"/>
      <c r="N34" s="4">
        <v>1.8</v>
      </c>
      <c r="O34" s="4"/>
      <c r="P34" s="4">
        <v>3</v>
      </c>
      <c r="Q34" s="4"/>
      <c r="R34" s="4">
        <v>11</v>
      </c>
      <c r="S34" s="4">
        <v>10.3</v>
      </c>
      <c r="T34" s="4"/>
      <c r="U34" s="4"/>
      <c r="V34" s="4"/>
      <c r="W34" s="4"/>
    </row>
    <row r="35" spans="1:23" x14ac:dyDescent="0.25">
      <c r="A35" s="4" t="s">
        <v>23</v>
      </c>
      <c r="B35" s="4" t="s">
        <v>109</v>
      </c>
      <c r="C35" s="4" t="s">
        <v>10</v>
      </c>
      <c r="D35" s="4">
        <v>90</v>
      </c>
      <c r="E35" s="4">
        <v>10</v>
      </c>
      <c r="F35" s="4" t="s">
        <v>4</v>
      </c>
      <c r="J35" s="4"/>
      <c r="K35" s="4" t="s">
        <v>0</v>
      </c>
      <c r="L35" s="98" t="str">
        <f t="shared" si="0"/>
        <v>ABS118-90-10-A---NL(B)</v>
      </c>
      <c r="M35" s="4"/>
      <c r="N35" s="4">
        <v>6.7</v>
      </c>
      <c r="O35" s="4"/>
      <c r="P35" s="4">
        <v>7.7</v>
      </c>
      <c r="Q35" s="4"/>
      <c r="R35" s="4">
        <v>8</v>
      </c>
      <c r="S35" s="4"/>
      <c r="T35" s="4"/>
      <c r="U35" s="4"/>
      <c r="V35" s="4"/>
      <c r="W35" s="4"/>
    </row>
    <row r="36" spans="1:23" x14ac:dyDescent="0.25">
      <c r="A36" s="4" t="s">
        <v>23</v>
      </c>
      <c r="B36" s="4" t="s">
        <v>109</v>
      </c>
      <c r="C36" s="4" t="s">
        <v>10</v>
      </c>
      <c r="D36" s="4">
        <v>110</v>
      </c>
      <c r="E36" s="4">
        <v>10</v>
      </c>
      <c r="F36" s="4" t="s">
        <v>4</v>
      </c>
      <c r="J36" s="4"/>
      <c r="K36" s="4" t="s">
        <v>0</v>
      </c>
      <c r="L36" s="98" t="str">
        <f t="shared" si="0"/>
        <v>ABS118-110-10-A---NL(B)</v>
      </c>
      <c r="M36" s="4">
        <v>6.4</v>
      </c>
      <c r="N36" s="4">
        <v>8.1999999999999993</v>
      </c>
      <c r="O36" s="4"/>
      <c r="P36" s="4">
        <v>14</v>
      </c>
      <c r="Q36" s="4"/>
      <c r="R36" s="4">
        <v>22</v>
      </c>
      <c r="S36" s="4">
        <v>20</v>
      </c>
      <c r="T36" s="4"/>
      <c r="U36" s="4"/>
      <c r="V36" s="4">
        <v>23</v>
      </c>
      <c r="W36" s="4"/>
    </row>
    <row r="37" spans="1:23" s="36" customFormat="1" x14ac:dyDescent="0.25">
      <c r="A37" s="6" t="s">
        <v>23</v>
      </c>
      <c r="B37" s="6" t="s">
        <v>119</v>
      </c>
      <c r="C37" s="6" t="s">
        <v>9</v>
      </c>
      <c r="D37" s="6">
        <v>90</v>
      </c>
      <c r="E37" s="6">
        <v>10</v>
      </c>
      <c r="F37" s="6" t="s">
        <v>4</v>
      </c>
      <c r="G37" s="6"/>
      <c r="H37" s="6"/>
      <c r="I37" s="6" t="s">
        <v>102</v>
      </c>
      <c r="J37" s="6">
        <v>2000</v>
      </c>
      <c r="K37" s="6" t="s">
        <v>0</v>
      </c>
      <c r="L37" s="99" t="str">
        <f t="shared" si="0"/>
        <v>JSSA-90-10-A--ben2000-NL(B)</v>
      </c>
      <c r="M37" s="6"/>
      <c r="N37" s="6"/>
      <c r="O37" s="6"/>
      <c r="P37" s="6"/>
      <c r="Q37" s="6"/>
      <c r="R37" s="6"/>
      <c r="S37" s="6"/>
      <c r="T37" s="6"/>
      <c r="U37" s="6"/>
      <c r="V37" s="6"/>
      <c r="W37" s="6"/>
    </row>
    <row r="38" spans="1:23" s="36" customFormat="1" x14ac:dyDescent="0.25">
      <c r="A38" s="6" t="s">
        <v>23</v>
      </c>
      <c r="B38" s="6" t="s">
        <v>120</v>
      </c>
      <c r="C38" s="6" t="s">
        <v>9</v>
      </c>
      <c r="D38" s="6">
        <v>90</v>
      </c>
      <c r="E38" s="6">
        <v>10</v>
      </c>
      <c r="F38" s="6" t="s">
        <v>121</v>
      </c>
      <c r="G38" s="6"/>
      <c r="H38" s="6"/>
      <c r="I38" s="6" t="s">
        <v>102</v>
      </c>
      <c r="J38" s="6">
        <v>133</v>
      </c>
      <c r="K38" s="6" t="s">
        <v>0</v>
      </c>
      <c r="L38" s="99" t="str">
        <f>CONCATENATE(C38,"-",D38,"-",E38,"-",F38,"-",G38,H38,"-",I38,J38,"-",K38)</f>
        <v>JSSA-90-10-D--ben133-NL(B)</v>
      </c>
      <c r="M38" s="6"/>
      <c r="N38" s="6">
        <v>4.8</v>
      </c>
      <c r="O38" s="6"/>
      <c r="P38" s="6">
        <v>17</v>
      </c>
      <c r="Q38" s="6"/>
      <c r="R38" s="6">
        <v>28</v>
      </c>
      <c r="S38" s="6">
        <v>78</v>
      </c>
      <c r="T38" s="6"/>
      <c r="U38" s="6"/>
      <c r="V38" s="6"/>
      <c r="W38" s="6"/>
    </row>
    <row r="39" spans="1:23" s="36" customFormat="1" x14ac:dyDescent="0.25">
      <c r="A39" s="6" t="s">
        <v>39</v>
      </c>
      <c r="B39" s="6" t="s">
        <v>101</v>
      </c>
      <c r="C39" s="6" t="s">
        <v>9</v>
      </c>
      <c r="D39" s="6">
        <v>90</v>
      </c>
      <c r="E39" s="6">
        <v>10</v>
      </c>
      <c r="F39" s="6" t="s">
        <v>4</v>
      </c>
      <c r="G39" s="6" t="s">
        <v>25</v>
      </c>
      <c r="H39" s="6">
        <v>33</v>
      </c>
      <c r="I39" s="6" t="s">
        <v>102</v>
      </c>
      <c r="J39" s="6">
        <v>133</v>
      </c>
      <c r="K39" s="6" t="s">
        <v>0</v>
      </c>
      <c r="L39" s="99" t="str">
        <f t="shared" si="0"/>
        <v>JSSA-90-10-A-mgn33-ben133-NL(B)</v>
      </c>
      <c r="M39" s="6"/>
      <c r="N39" s="6">
        <v>10</v>
      </c>
      <c r="O39" s="6"/>
      <c r="P39" s="6">
        <v>10</v>
      </c>
      <c r="Q39" s="6"/>
      <c r="R39" s="6">
        <v>32</v>
      </c>
      <c r="S39" s="6">
        <v>76</v>
      </c>
      <c r="T39" s="6"/>
      <c r="U39" s="6"/>
      <c r="V39" s="6"/>
      <c r="W39" s="6"/>
    </row>
    <row r="40" spans="1:23" s="36" customFormat="1" x14ac:dyDescent="0.25">
      <c r="A40" s="6" t="s">
        <v>39</v>
      </c>
      <c r="B40" s="6" t="s">
        <v>101</v>
      </c>
      <c r="C40" s="6" t="s">
        <v>9</v>
      </c>
      <c r="D40" s="6">
        <v>90</v>
      </c>
      <c r="E40" s="6">
        <v>1100</v>
      </c>
      <c r="F40" s="6" t="s">
        <v>4</v>
      </c>
      <c r="G40" s="6" t="s">
        <v>25</v>
      </c>
      <c r="H40" s="6">
        <v>33</v>
      </c>
      <c r="I40" s="6" t="s">
        <v>102</v>
      </c>
      <c r="J40" s="6">
        <v>133</v>
      </c>
      <c r="K40" s="6" t="s">
        <v>0</v>
      </c>
      <c r="L40" s="99" t="str">
        <f t="shared" si="0"/>
        <v>JSSA-90-1100-A-mgn33-ben133-NL(B)</v>
      </c>
      <c r="M40" s="6"/>
      <c r="N40" s="6"/>
      <c r="O40" s="6"/>
      <c r="P40" s="6"/>
      <c r="Q40" s="6"/>
      <c r="R40" s="6">
        <v>2.87</v>
      </c>
      <c r="S40" s="6">
        <v>3.3</v>
      </c>
      <c r="T40" s="6"/>
      <c r="U40" s="6"/>
      <c r="V40" s="6">
        <v>4.41</v>
      </c>
      <c r="W40" s="6"/>
    </row>
    <row r="41" spans="1:23" x14ac:dyDescent="0.25">
      <c r="A41" s="6" t="s">
        <v>23</v>
      </c>
      <c r="B41" s="6" t="s">
        <v>24</v>
      </c>
      <c r="C41" s="6" t="s">
        <v>9</v>
      </c>
      <c r="D41" s="6">
        <v>90</v>
      </c>
      <c r="E41" s="6">
        <v>10</v>
      </c>
      <c r="F41" s="6" t="s">
        <v>4</v>
      </c>
      <c r="G41" s="6" t="s">
        <v>25</v>
      </c>
      <c r="H41" s="6">
        <v>40</v>
      </c>
      <c r="I41" s="6"/>
      <c r="K41" s="6" t="s">
        <v>0</v>
      </c>
      <c r="L41" s="99" t="str">
        <f t="shared" si="0"/>
        <v>JSSA-90-10-A-mgn40--NL(B)</v>
      </c>
      <c r="M41" s="6"/>
      <c r="N41" s="6">
        <v>16</v>
      </c>
      <c r="O41" s="6"/>
      <c r="P41" s="6">
        <v>17</v>
      </c>
      <c r="Q41" s="6"/>
      <c r="R41" s="6">
        <v>33</v>
      </c>
      <c r="S41" s="6">
        <v>71</v>
      </c>
      <c r="T41" s="6"/>
      <c r="U41" s="6"/>
      <c r="V41" s="6"/>
      <c r="W41" s="6"/>
    </row>
    <row r="42" spans="1:23" x14ac:dyDescent="0.25">
      <c r="A42" s="6" t="s">
        <v>56</v>
      </c>
      <c r="B42" s="6" t="s">
        <v>57</v>
      </c>
      <c r="C42" s="6" t="s">
        <v>9</v>
      </c>
      <c r="D42" s="6">
        <v>90</v>
      </c>
      <c r="E42" s="6">
        <v>10</v>
      </c>
      <c r="F42" s="6" t="s">
        <v>4</v>
      </c>
      <c r="G42" s="6"/>
      <c r="H42" s="6"/>
      <c r="I42" s="6"/>
      <c r="K42" s="6" t="s">
        <v>0</v>
      </c>
      <c r="L42" s="99" t="str">
        <f t="shared" si="0"/>
        <v>JSSA-90-10-A---NL(B)</v>
      </c>
      <c r="M42" s="6">
        <v>4.4000000000000004</v>
      </c>
      <c r="N42" s="6">
        <v>4.9000000000000004</v>
      </c>
      <c r="O42" s="6">
        <v>7.8</v>
      </c>
      <c r="P42" s="6">
        <v>9.6</v>
      </c>
      <c r="Q42" s="6"/>
      <c r="R42" s="6">
        <v>13</v>
      </c>
      <c r="S42" s="6">
        <v>22</v>
      </c>
      <c r="T42" s="6"/>
      <c r="U42" s="6"/>
      <c r="V42" s="6">
        <v>36.5</v>
      </c>
      <c r="W42" s="6"/>
    </row>
    <row r="43" spans="1:23" x14ac:dyDescent="0.25">
      <c r="A43" s="6" t="s">
        <v>54</v>
      </c>
      <c r="B43" s="6" t="s">
        <v>55</v>
      </c>
      <c r="C43" s="6" t="s">
        <v>9</v>
      </c>
      <c r="D43" s="6">
        <v>90</v>
      </c>
      <c r="E43" s="6">
        <v>10</v>
      </c>
      <c r="F43" s="6" t="s">
        <v>58</v>
      </c>
      <c r="G43" s="6"/>
      <c r="H43" s="6"/>
      <c r="I43" s="6"/>
      <c r="K43" s="6" t="s">
        <v>0</v>
      </c>
      <c r="L43" s="99" t="str">
        <f t="shared" si="0"/>
        <v>JSSA-90-10-C---NL(B)</v>
      </c>
      <c r="M43" s="6">
        <v>1.6</v>
      </c>
      <c r="N43" s="6">
        <v>3.7</v>
      </c>
      <c r="O43" s="6">
        <v>5.8</v>
      </c>
      <c r="P43" s="6">
        <v>13</v>
      </c>
      <c r="Q43" s="6"/>
      <c r="R43" s="6">
        <v>21</v>
      </c>
      <c r="S43" s="6">
        <v>36.5</v>
      </c>
      <c r="T43" s="6"/>
      <c r="U43" s="6"/>
      <c r="V43" s="6"/>
      <c r="W43" s="6"/>
    </row>
    <row r="44" spans="1:23" x14ac:dyDescent="0.25">
      <c r="A44" s="6" t="s">
        <v>39</v>
      </c>
      <c r="B44" s="6" t="s">
        <v>15</v>
      </c>
      <c r="C44" s="6" t="s">
        <v>9</v>
      </c>
      <c r="D44" s="6">
        <v>90</v>
      </c>
      <c r="E44" s="6">
        <v>1100</v>
      </c>
      <c r="F44" s="6" t="s">
        <v>4</v>
      </c>
      <c r="G44" s="6"/>
      <c r="H44" s="6"/>
      <c r="I44" s="6"/>
      <c r="K44" s="6" t="s">
        <v>0</v>
      </c>
      <c r="L44" s="99" t="str">
        <f t="shared" si="0"/>
        <v>JSSA-90-1100-A---NL(B)</v>
      </c>
      <c r="M44" s="6"/>
      <c r="N44" s="6"/>
      <c r="O44" s="6"/>
      <c r="P44" s="6"/>
      <c r="Q44" s="6"/>
      <c r="R44" s="6">
        <v>1.29</v>
      </c>
      <c r="S44" s="6">
        <v>1.72</v>
      </c>
      <c r="T44" s="6"/>
      <c r="U44" s="6"/>
      <c r="V44" s="6">
        <v>1.43</v>
      </c>
      <c r="W44" s="6"/>
    </row>
    <row r="45" spans="1:23" x14ac:dyDescent="0.25">
      <c r="A45" s="6" t="s">
        <v>39</v>
      </c>
      <c r="B45" s="6" t="s">
        <v>15</v>
      </c>
      <c r="C45" s="6" t="s">
        <v>9</v>
      </c>
      <c r="D45" s="6">
        <v>90</v>
      </c>
      <c r="E45" s="6">
        <v>4000</v>
      </c>
      <c r="F45" s="6" t="s">
        <v>4</v>
      </c>
      <c r="G45" s="6"/>
      <c r="H45" s="6"/>
      <c r="I45" s="6"/>
      <c r="K45" s="6" t="s">
        <v>0</v>
      </c>
      <c r="L45" s="99" t="str">
        <f t="shared" si="0"/>
        <v>JSSA-90-4000-A---NL(B)</v>
      </c>
      <c r="M45" s="6"/>
      <c r="N45" s="6"/>
      <c r="O45" s="6"/>
      <c r="P45" s="6"/>
      <c r="Q45" s="6"/>
      <c r="R45" s="6">
        <v>0.64</v>
      </c>
      <c r="S45" s="6"/>
      <c r="T45" s="6"/>
      <c r="U45" s="6"/>
      <c r="V45" s="6"/>
      <c r="W45" s="6"/>
    </row>
    <row r="46" spans="1:23" x14ac:dyDescent="0.25">
      <c r="A46" s="8" t="s">
        <v>23</v>
      </c>
      <c r="B46" s="8" t="s">
        <v>27</v>
      </c>
      <c r="C46" s="8" t="s">
        <v>2</v>
      </c>
      <c r="D46" s="8">
        <v>90</v>
      </c>
      <c r="E46" s="8">
        <v>10</v>
      </c>
      <c r="F46" s="8" t="s">
        <v>4</v>
      </c>
      <c r="G46" s="8" t="s">
        <v>25</v>
      </c>
      <c r="H46" s="8">
        <v>40</v>
      </c>
      <c r="I46" s="8"/>
      <c r="J46" s="8"/>
      <c r="K46" s="8" t="s">
        <v>0</v>
      </c>
      <c r="L46" s="100" t="str">
        <f t="shared" si="0"/>
        <v>SON68-90-10-A-mgn40--NL(B)</v>
      </c>
      <c r="M46" s="8"/>
      <c r="N46" s="8">
        <v>3</v>
      </c>
      <c r="O46" s="8"/>
      <c r="P46" s="8">
        <v>15</v>
      </c>
      <c r="Q46" s="8"/>
      <c r="R46" s="8">
        <v>56</v>
      </c>
      <c r="S46" s="8">
        <v>67</v>
      </c>
      <c r="V46" s="8">
        <v>81</v>
      </c>
      <c r="W46" s="8">
        <v>87</v>
      </c>
    </row>
    <row r="47" spans="1:23" x14ac:dyDescent="0.25">
      <c r="A47" s="8" t="s">
        <v>17</v>
      </c>
      <c r="B47" s="8" t="s">
        <v>18</v>
      </c>
      <c r="C47" s="8" t="s">
        <v>2</v>
      </c>
      <c r="D47" s="8">
        <v>90</v>
      </c>
      <c r="E47" s="8">
        <v>1200</v>
      </c>
      <c r="F47" s="8" t="s">
        <v>4</v>
      </c>
      <c r="G47" s="8"/>
      <c r="H47" s="8"/>
      <c r="I47" s="8"/>
      <c r="J47" s="8"/>
      <c r="K47" s="8" t="s">
        <v>0</v>
      </c>
      <c r="L47" s="100" t="str">
        <f t="shared" si="0"/>
        <v>SON68-90-1200-A---NL(B)</v>
      </c>
      <c r="P47" s="12">
        <v>1.0143928954218342</v>
      </c>
      <c r="Q47" s="12"/>
      <c r="R47" s="12">
        <v>1.0953210330219973</v>
      </c>
      <c r="S47" s="9"/>
      <c r="T47" s="9"/>
      <c r="U47" s="9"/>
      <c r="V47" s="12">
        <v>1.1545258510692591</v>
      </c>
      <c r="W47" s="12">
        <v>1.234528913387434</v>
      </c>
    </row>
    <row r="48" spans="1:23" x14ac:dyDescent="0.25">
      <c r="A48" s="8" t="s">
        <v>17</v>
      </c>
      <c r="B48" s="8" t="s">
        <v>19</v>
      </c>
      <c r="C48" s="8" t="s">
        <v>2</v>
      </c>
      <c r="D48" s="8">
        <v>90</v>
      </c>
      <c r="E48" s="8">
        <v>1200</v>
      </c>
      <c r="F48" s="8" t="s">
        <v>4</v>
      </c>
      <c r="G48" s="8"/>
      <c r="H48" s="8"/>
      <c r="I48" s="8"/>
      <c r="J48" s="8"/>
      <c r="K48" s="8" t="s">
        <v>0</v>
      </c>
      <c r="L48" s="100" t="str">
        <f t="shared" si="0"/>
        <v>SON68-90-1200-A---NL(B)</v>
      </c>
      <c r="P48" s="12">
        <v>0.93974888990966154</v>
      </c>
      <c r="Q48" s="12"/>
      <c r="R48" s="12">
        <v>1.0432616240494053</v>
      </c>
      <c r="S48" s="9"/>
      <c r="T48" s="9"/>
      <c r="U48" s="9"/>
      <c r="V48" s="12">
        <v>1.1154174960445056</v>
      </c>
      <c r="W48" s="12">
        <v>1.1881475526973917</v>
      </c>
    </row>
    <row r="49" spans="1:23" x14ac:dyDescent="0.25">
      <c r="A49" s="8" t="s">
        <v>17</v>
      </c>
      <c r="B49" s="8" t="s">
        <v>20</v>
      </c>
      <c r="C49" s="8" t="s">
        <v>2</v>
      </c>
      <c r="D49" s="8">
        <v>90</v>
      </c>
      <c r="E49" s="8">
        <v>1200</v>
      </c>
      <c r="F49" s="8" t="s">
        <v>4</v>
      </c>
      <c r="G49" s="8"/>
      <c r="H49" s="8"/>
      <c r="I49" s="8"/>
      <c r="J49" s="8"/>
      <c r="K49" s="8" t="s">
        <v>0</v>
      </c>
      <c r="L49" s="100" t="str">
        <f t="shared" si="0"/>
        <v>SON68-90-1200-A---NL(B)</v>
      </c>
      <c r="M49" s="11"/>
      <c r="N49" s="11"/>
      <c r="O49" s="11"/>
      <c r="P49" s="12">
        <v>0.97228602051753166</v>
      </c>
      <c r="Q49" s="12"/>
      <c r="R49" s="12">
        <v>1.1040295003317511</v>
      </c>
      <c r="S49" s="9"/>
      <c r="T49" s="9"/>
      <c r="U49" s="9"/>
      <c r="V49" s="12">
        <v>1.1391823610473129</v>
      </c>
      <c r="W49" s="12">
        <v>1.1973664063696217</v>
      </c>
    </row>
    <row r="50" spans="1:23" x14ac:dyDescent="0.25">
      <c r="A50" s="8" t="s">
        <v>17</v>
      </c>
      <c r="B50" s="8" t="s">
        <v>21</v>
      </c>
      <c r="C50" s="8" t="s">
        <v>2</v>
      </c>
      <c r="D50" s="8">
        <v>90</v>
      </c>
      <c r="E50" s="8">
        <v>1200</v>
      </c>
      <c r="F50" s="8" t="s">
        <v>4</v>
      </c>
      <c r="G50" s="9"/>
      <c r="H50" s="9"/>
      <c r="I50" s="9"/>
      <c r="J50" s="9"/>
      <c r="K50" s="8" t="s">
        <v>0</v>
      </c>
      <c r="L50" s="100" t="str">
        <f t="shared" si="0"/>
        <v>SON68-90-1200-A---NL(B)</v>
      </c>
      <c r="P50" s="12">
        <v>0.94166283876894807</v>
      </c>
      <c r="Q50" s="12"/>
      <c r="R50" s="12">
        <v>1.0809345174296943</v>
      </c>
      <c r="S50" s="9"/>
      <c r="T50" s="9"/>
      <c r="U50" s="9"/>
      <c r="V50" s="12">
        <v>1.1438396366049099</v>
      </c>
      <c r="W50" s="12">
        <v>1.1692951564334202</v>
      </c>
    </row>
    <row r="51" spans="1:23" x14ac:dyDescent="0.25">
      <c r="A51" s="8" t="s">
        <v>17</v>
      </c>
      <c r="B51" s="8" t="s">
        <v>22</v>
      </c>
      <c r="C51" s="8" t="s">
        <v>2</v>
      </c>
      <c r="D51" s="8">
        <v>90</v>
      </c>
      <c r="E51" s="8">
        <v>1200</v>
      </c>
      <c r="F51" s="8" t="s">
        <v>4</v>
      </c>
      <c r="G51" s="9"/>
      <c r="H51" s="9"/>
      <c r="I51" s="9"/>
      <c r="J51" s="9"/>
      <c r="K51" s="8" t="s">
        <v>0</v>
      </c>
      <c r="L51" s="100" t="str">
        <f t="shared" si="0"/>
        <v>SON68-90-1200-A---NL(B)</v>
      </c>
      <c r="P51" s="12">
        <v>0.97037207165824524</v>
      </c>
      <c r="Q51" s="12"/>
      <c r="R51" s="12">
        <v>1.0400079109886182</v>
      </c>
      <c r="S51" s="9"/>
      <c r="T51" s="9"/>
      <c r="U51" s="9"/>
      <c r="V51" s="12">
        <v>1.152867095391211</v>
      </c>
      <c r="W51" s="12">
        <v>1.2146876435461642</v>
      </c>
    </row>
    <row r="52" spans="1:23" x14ac:dyDescent="0.25">
      <c r="A52" s="8" t="s">
        <v>23</v>
      </c>
      <c r="B52" s="8" t="s">
        <v>29</v>
      </c>
      <c r="C52" s="8" t="s">
        <v>2</v>
      </c>
      <c r="D52" s="8">
        <v>90</v>
      </c>
      <c r="E52" s="8">
        <v>10</v>
      </c>
      <c r="F52" s="8" t="s">
        <v>40</v>
      </c>
      <c r="G52" s="8" t="s">
        <v>25</v>
      </c>
      <c r="H52" s="8">
        <v>40</v>
      </c>
      <c r="I52" s="8"/>
      <c r="J52" s="8"/>
      <c r="K52" s="8" t="s">
        <v>0</v>
      </c>
      <c r="L52" s="100" t="str">
        <f t="shared" si="0"/>
        <v>SON68-90-10-A(pH9)-mgn40--NL(B)</v>
      </c>
      <c r="M52" s="8"/>
      <c r="N52" s="8">
        <v>20</v>
      </c>
      <c r="O52" s="8"/>
      <c r="P52" s="8">
        <v>38</v>
      </c>
      <c r="Q52" s="8"/>
      <c r="R52" s="8">
        <v>36</v>
      </c>
      <c r="S52" s="8">
        <v>62</v>
      </c>
      <c r="V52" s="8"/>
      <c r="W52" s="8"/>
    </row>
    <row r="53" spans="1:23" x14ac:dyDescent="0.25">
      <c r="A53" s="8" t="s">
        <v>23</v>
      </c>
      <c r="B53" s="8" t="s">
        <v>29</v>
      </c>
      <c r="C53" s="8" t="s">
        <v>2</v>
      </c>
      <c r="D53" s="8">
        <v>90</v>
      </c>
      <c r="E53" s="8">
        <v>10</v>
      </c>
      <c r="F53" s="8" t="s">
        <v>40</v>
      </c>
      <c r="G53" s="8" t="s">
        <v>25</v>
      </c>
      <c r="H53" s="8">
        <v>4</v>
      </c>
      <c r="I53" s="8"/>
      <c r="J53" s="8"/>
      <c r="K53" s="8" t="s">
        <v>0</v>
      </c>
      <c r="L53" s="100" t="str">
        <f t="shared" si="0"/>
        <v>SON68-90-10-A(pH9)-mgn4--NL(B)</v>
      </c>
      <c r="M53"/>
      <c r="N53" s="91">
        <v>18</v>
      </c>
      <c r="O53" s="91"/>
      <c r="P53" s="91">
        <v>24</v>
      </c>
      <c r="Q53" s="91"/>
      <c r="R53" s="91">
        <v>18</v>
      </c>
      <c r="S53" s="91">
        <v>29</v>
      </c>
      <c r="T53" s="91"/>
      <c r="U53" s="91"/>
      <c r="V53" s="91"/>
    </row>
    <row r="54" spans="1:23" x14ac:dyDescent="0.25">
      <c r="A54" s="8" t="s">
        <v>23</v>
      </c>
      <c r="B54" s="8" t="s">
        <v>29</v>
      </c>
      <c r="C54" s="8" t="s">
        <v>2</v>
      </c>
      <c r="D54" s="8">
        <v>90</v>
      </c>
      <c r="E54" s="8">
        <v>10</v>
      </c>
      <c r="F54" s="8" t="s">
        <v>40</v>
      </c>
      <c r="G54" s="8" t="s">
        <v>26</v>
      </c>
      <c r="H54" s="8">
        <v>40</v>
      </c>
      <c r="I54" s="8"/>
      <c r="J54" s="8"/>
      <c r="K54" s="8" t="s">
        <v>0</v>
      </c>
      <c r="L54" s="100" t="str">
        <f t="shared" si="0"/>
        <v>SON68-90-10-A(pH9)-feoh40--NL(B)</v>
      </c>
      <c r="M54"/>
      <c r="N54" s="15">
        <v>31</v>
      </c>
      <c r="O54" s="15"/>
      <c r="P54" s="15">
        <v>64</v>
      </c>
      <c r="Q54" s="15"/>
      <c r="R54" s="15">
        <v>68</v>
      </c>
      <c r="S54" s="15">
        <v>88</v>
      </c>
      <c r="T54" s="15"/>
      <c r="U54" s="15"/>
      <c r="V54" s="15"/>
    </row>
    <row r="55" spans="1:23" x14ac:dyDescent="0.25">
      <c r="A55" s="8" t="s">
        <v>23</v>
      </c>
      <c r="B55" s="8" t="s">
        <v>29</v>
      </c>
      <c r="C55" s="8" t="s">
        <v>2</v>
      </c>
      <c r="D55" s="8">
        <v>90</v>
      </c>
      <c r="E55" s="8">
        <v>10</v>
      </c>
      <c r="F55" s="8" t="s">
        <v>40</v>
      </c>
      <c r="G55" s="8" t="s">
        <v>26</v>
      </c>
      <c r="H55" s="8">
        <v>4</v>
      </c>
      <c r="I55" s="8"/>
      <c r="J55" s="8"/>
      <c r="K55" s="8" t="s">
        <v>0</v>
      </c>
      <c r="L55" s="100" t="str">
        <f t="shared" si="0"/>
        <v>SON68-90-10-A(pH9)-feoh4--NL(B)</v>
      </c>
      <c r="M55"/>
      <c r="N55" s="15">
        <v>19</v>
      </c>
      <c r="O55" s="15"/>
      <c r="P55" s="15">
        <v>55</v>
      </c>
      <c r="Q55" s="15"/>
      <c r="R55" s="15">
        <v>60</v>
      </c>
      <c r="S55" s="15">
        <v>53</v>
      </c>
      <c r="T55" s="15"/>
      <c r="U55" s="15"/>
      <c r="V55" s="15"/>
    </row>
    <row r="56" spans="1:23" s="38" customFormat="1" x14ac:dyDescent="0.25">
      <c r="A56" s="37" t="s">
        <v>39</v>
      </c>
      <c r="B56" s="37" t="s">
        <v>106</v>
      </c>
      <c r="C56" s="37" t="s">
        <v>73</v>
      </c>
      <c r="D56" s="37">
        <v>110</v>
      </c>
      <c r="E56" s="37">
        <v>10</v>
      </c>
      <c r="F56" s="37" t="s">
        <v>4</v>
      </c>
      <c r="J56" s="38" t="s">
        <v>64</v>
      </c>
      <c r="K56" s="37" t="s">
        <v>0</v>
      </c>
      <c r="L56" s="101" t="str">
        <f>CONCATENATE(C56,"-",D56,"-",E56,"-",F56,"-",G56,H56,"-",I56,J56,"-",K56)</f>
        <v>MW-110-10-A--EIR-NL(B)</v>
      </c>
      <c r="N56" s="39">
        <f>AVERAGE(33.5,30.6)</f>
        <v>32.049999999999997</v>
      </c>
      <c r="O56" s="39"/>
      <c r="P56" s="39">
        <f>AVERAGE(72.1,72.6)</f>
        <v>72.349999999999994</v>
      </c>
      <c r="Q56" s="39"/>
      <c r="R56" s="39"/>
      <c r="S56" s="39"/>
      <c r="T56" s="39"/>
      <c r="U56" s="39"/>
      <c r="V56" s="39"/>
    </row>
    <row r="57" spans="1:23" s="38" customFormat="1" x14ac:dyDescent="0.25">
      <c r="A57" s="37" t="s">
        <v>39</v>
      </c>
      <c r="B57" s="37" t="s">
        <v>106</v>
      </c>
      <c r="C57" s="37" t="s">
        <v>73</v>
      </c>
      <c r="D57" s="37">
        <v>110</v>
      </c>
      <c r="E57" s="37">
        <v>10</v>
      </c>
      <c r="F57" s="37" t="s">
        <v>4</v>
      </c>
      <c r="J57" s="38" t="s">
        <v>104</v>
      </c>
      <c r="K57" s="37" t="s">
        <v>0</v>
      </c>
      <c r="L57" s="101" t="str">
        <f>CONCATENATE(C57,"-",D57,"-",E57,"-",F57,"-",G57,H57,"-",I57,J57,"-",K57)</f>
        <v>MW-110-10-A--BNFL-NL(B)</v>
      </c>
      <c r="N57" s="39">
        <f>AVERAGE(29.65,26.88)</f>
        <v>28.265000000000001</v>
      </c>
      <c r="O57" s="39"/>
      <c r="P57" s="39">
        <f>AVERAGE(68.45,61.31)</f>
        <v>64.88</v>
      </c>
      <c r="Q57" s="39"/>
      <c r="R57" s="39"/>
      <c r="S57" s="39"/>
      <c r="T57" s="39"/>
      <c r="U57" s="39"/>
      <c r="V57" s="39"/>
    </row>
    <row r="58" spans="1:23" s="38" customFormat="1" x14ac:dyDescent="0.25">
      <c r="A58" s="37" t="s">
        <v>39</v>
      </c>
      <c r="B58" s="37" t="s">
        <v>105</v>
      </c>
      <c r="C58" s="37" t="s">
        <v>73</v>
      </c>
      <c r="D58" s="37">
        <v>90</v>
      </c>
      <c r="E58" s="37">
        <v>10</v>
      </c>
      <c r="F58" s="37" t="s">
        <v>4</v>
      </c>
      <c r="J58" s="38" t="s">
        <v>64</v>
      </c>
      <c r="K58" s="37" t="s">
        <v>0</v>
      </c>
      <c r="L58" s="101" t="str">
        <f t="shared" si="0"/>
        <v>MW-90-10-A--EIR-NL(B)</v>
      </c>
      <c r="N58" s="39">
        <f>AVERAGE(9.14,8.44)</f>
        <v>8.7899999999999991</v>
      </c>
      <c r="O58" s="39"/>
      <c r="P58" s="39">
        <f>AVERAGE(33.5,33.9)</f>
        <v>33.700000000000003</v>
      </c>
      <c r="Q58" s="39"/>
      <c r="R58" s="39">
        <f>AVERAGE(100,120)</f>
        <v>110</v>
      </c>
      <c r="S58" s="39">
        <f>AVERAGE(100,115)</f>
        <v>107.5</v>
      </c>
      <c r="T58" s="39"/>
      <c r="U58" s="39"/>
      <c r="V58" s="39"/>
    </row>
    <row r="59" spans="1:23" s="38" customFormat="1" x14ac:dyDescent="0.25">
      <c r="A59" s="37" t="s">
        <v>39</v>
      </c>
      <c r="B59" s="37" t="s">
        <v>105</v>
      </c>
      <c r="C59" s="37" t="s">
        <v>73</v>
      </c>
      <c r="D59" s="37">
        <v>90</v>
      </c>
      <c r="E59" s="37">
        <v>10</v>
      </c>
      <c r="F59" s="37" t="s">
        <v>4</v>
      </c>
      <c r="J59" s="38" t="s">
        <v>104</v>
      </c>
      <c r="K59" s="37" t="s">
        <v>0</v>
      </c>
      <c r="L59" s="101" t="str">
        <f t="shared" si="0"/>
        <v>MW-90-10-A--BNFL-NL(B)</v>
      </c>
      <c r="N59" s="39">
        <f>AVERAGE(3.96,3.6)</f>
        <v>3.7800000000000002</v>
      </c>
      <c r="O59" s="39"/>
      <c r="P59" s="39">
        <v>28.05</v>
      </c>
      <c r="Q59" s="39"/>
      <c r="R59" s="39">
        <f>AVERAGE(73.36,81.83)</f>
        <v>77.594999999999999</v>
      </c>
      <c r="S59" s="39"/>
      <c r="T59" s="39"/>
      <c r="U59" s="39"/>
      <c r="V59" s="39"/>
    </row>
    <row r="60" spans="1:23" s="38" customFormat="1" x14ac:dyDescent="0.25">
      <c r="A60" s="37" t="s">
        <v>39</v>
      </c>
      <c r="B60" s="37" t="s">
        <v>103</v>
      </c>
      <c r="C60" s="37" t="s">
        <v>73</v>
      </c>
      <c r="D60" s="37">
        <v>70</v>
      </c>
      <c r="E60" s="37">
        <v>10</v>
      </c>
      <c r="F60" s="37" t="s">
        <v>4</v>
      </c>
      <c r="J60" s="38" t="s">
        <v>64</v>
      </c>
      <c r="K60" s="37" t="s">
        <v>0</v>
      </c>
      <c r="L60" s="101" t="str">
        <f t="shared" si="0"/>
        <v>MW-70-10-A--EIR-NL(B)</v>
      </c>
      <c r="N60" s="39"/>
      <c r="O60" s="39"/>
      <c r="P60" s="39">
        <v>5.4749999999999996</v>
      </c>
      <c r="Q60" s="39"/>
      <c r="R60" s="39">
        <v>3.145</v>
      </c>
      <c r="S60" s="39"/>
      <c r="T60" s="39"/>
      <c r="U60" s="39"/>
      <c r="V60" s="39"/>
    </row>
    <row r="61" spans="1:23" s="38" customFormat="1" x14ac:dyDescent="0.25">
      <c r="A61" s="37" t="s">
        <v>39</v>
      </c>
      <c r="B61" s="37" t="s">
        <v>103</v>
      </c>
      <c r="C61" s="37" t="s">
        <v>73</v>
      </c>
      <c r="D61" s="37">
        <v>70</v>
      </c>
      <c r="E61" s="37">
        <v>10</v>
      </c>
      <c r="F61" s="37" t="s">
        <v>4</v>
      </c>
      <c r="J61" s="38" t="s">
        <v>104</v>
      </c>
      <c r="K61" s="37" t="s">
        <v>0</v>
      </c>
      <c r="L61" s="101" t="str">
        <f t="shared" si="0"/>
        <v>MW-70-10-A--BNFL-NL(B)</v>
      </c>
      <c r="N61" s="39"/>
      <c r="O61" s="39"/>
      <c r="P61" s="39">
        <v>6.67</v>
      </c>
      <c r="Q61" s="39"/>
      <c r="R61" s="39"/>
      <c r="S61" s="39"/>
      <c r="T61" s="39"/>
      <c r="U61" s="39"/>
      <c r="V61" s="39"/>
    </row>
    <row r="62" spans="1:23" s="38" customFormat="1" x14ac:dyDescent="0.25">
      <c r="A62" s="37" t="s">
        <v>39</v>
      </c>
      <c r="B62" s="37" t="s">
        <v>108</v>
      </c>
      <c r="C62" s="37" t="s">
        <v>73</v>
      </c>
      <c r="D62" s="37">
        <v>110</v>
      </c>
      <c r="E62" s="37">
        <v>1320</v>
      </c>
      <c r="F62" s="37" t="s">
        <v>4</v>
      </c>
      <c r="K62" s="37" t="s">
        <v>0</v>
      </c>
      <c r="L62" s="101" t="str">
        <f t="shared" si="0"/>
        <v>MW-110-1320-A---NL(B)</v>
      </c>
      <c r="N62" s="39">
        <f>AVERAGE(9.04,8.67)</f>
        <v>8.8550000000000004</v>
      </c>
      <c r="O62" s="39"/>
      <c r="P62" s="39">
        <f>AVERAGE(9.13,9.79)</f>
        <v>9.4600000000000009</v>
      </c>
      <c r="Q62" s="39"/>
      <c r="R62" s="39"/>
      <c r="S62" s="39"/>
      <c r="T62" s="39"/>
      <c r="U62" s="39"/>
      <c r="V62" s="39"/>
    </row>
    <row r="63" spans="1:23" s="38" customFormat="1" x14ac:dyDescent="0.25">
      <c r="A63" s="37" t="s">
        <v>39</v>
      </c>
      <c r="B63" s="37" t="s">
        <v>107</v>
      </c>
      <c r="C63" s="37" t="s">
        <v>73</v>
      </c>
      <c r="D63" s="37">
        <v>90</v>
      </c>
      <c r="E63" s="37">
        <v>1320</v>
      </c>
      <c r="F63" s="37" t="s">
        <v>4</v>
      </c>
      <c r="J63" s="38" t="s">
        <v>64</v>
      </c>
      <c r="K63" s="37" t="s">
        <v>0</v>
      </c>
      <c r="L63" s="101" t="str">
        <f t="shared" si="0"/>
        <v>MW-90-1320-A--EIR-NL(B)</v>
      </c>
      <c r="N63" s="39">
        <f>AVERAGE(5.12,5.42)</f>
        <v>5.27</v>
      </c>
      <c r="O63" s="39"/>
      <c r="P63" s="39">
        <f>AVERAGE(8.12,8.03)</f>
        <v>8.0749999999999993</v>
      </c>
      <c r="R63" s="39">
        <f>AVERAGE(9.65,9.64)</f>
        <v>9.6449999999999996</v>
      </c>
      <c r="S63" s="39">
        <f>AVERAGE(9.18,9.24)</f>
        <v>9.2100000000000009</v>
      </c>
      <c r="T63" s="39"/>
      <c r="U63" s="39"/>
      <c r="V63" s="39">
        <f>AVERAGE(9.94,9.96)</f>
        <v>9.9499999999999993</v>
      </c>
    </row>
    <row r="64" spans="1:23" s="38" customFormat="1" x14ac:dyDescent="0.25">
      <c r="A64" s="37" t="s">
        <v>39</v>
      </c>
      <c r="B64" s="37" t="s">
        <v>107</v>
      </c>
      <c r="C64" s="37" t="s">
        <v>73</v>
      </c>
      <c r="D64" s="37">
        <v>90</v>
      </c>
      <c r="E64" s="37">
        <v>1320</v>
      </c>
      <c r="F64" s="37" t="s">
        <v>4</v>
      </c>
      <c r="J64" s="38" t="s">
        <v>104</v>
      </c>
      <c r="K64" s="37" t="s">
        <v>0</v>
      </c>
      <c r="L64" s="101" t="str">
        <f t="shared" si="0"/>
        <v>MW-90-1320-A--BNFL-NL(B)</v>
      </c>
      <c r="N64" s="39">
        <f>AVERAGE(4.45,4.3)</f>
        <v>4.375</v>
      </c>
      <c r="O64" s="39"/>
      <c r="P64" s="39">
        <f>AVERAGE(8.15,7.95)</f>
        <v>8.0500000000000007</v>
      </c>
      <c r="Q64" s="39">
        <f>AVERAGE(7.68,7.99)</f>
        <v>7.835</v>
      </c>
      <c r="R64" s="39">
        <v>8.8800000000000008</v>
      </c>
      <c r="S64" s="39"/>
      <c r="T64" s="39"/>
      <c r="U64" s="39"/>
      <c r="V64" s="39"/>
    </row>
    <row r="65" spans="1:23" s="38" customFormat="1" x14ac:dyDescent="0.25">
      <c r="A65" s="37" t="s">
        <v>39</v>
      </c>
      <c r="B65" s="37" t="s">
        <v>106</v>
      </c>
      <c r="C65" s="37" t="s">
        <v>73</v>
      </c>
      <c r="D65" s="37">
        <v>70</v>
      </c>
      <c r="E65" s="37">
        <v>1320</v>
      </c>
      <c r="F65" s="37" t="s">
        <v>4</v>
      </c>
      <c r="K65" s="37" t="s">
        <v>0</v>
      </c>
      <c r="L65" s="101" t="str">
        <f t="shared" si="0"/>
        <v>MW-70-1320-A---NL(B)</v>
      </c>
      <c r="N65" s="39"/>
      <c r="O65" s="39"/>
      <c r="P65" s="39">
        <f>AVERAGE(4.11,3.86)</f>
        <v>3.9850000000000003</v>
      </c>
      <c r="Q65" s="39"/>
      <c r="R65" s="39">
        <f>AVERAGE(4.43,4.25)</f>
        <v>4.34</v>
      </c>
      <c r="S65" s="39"/>
      <c r="T65" s="39"/>
      <c r="U65" s="39"/>
      <c r="V65" s="39"/>
    </row>
    <row r="66" spans="1:23" s="38" customFormat="1" x14ac:dyDescent="0.25">
      <c r="A66" s="37" t="s">
        <v>17</v>
      </c>
      <c r="B66" s="37" t="s">
        <v>124</v>
      </c>
      <c r="C66" s="37" t="s">
        <v>73</v>
      </c>
      <c r="D66" s="37">
        <v>90</v>
      </c>
      <c r="E66" s="37">
        <v>1200</v>
      </c>
      <c r="F66" s="37" t="s">
        <v>4</v>
      </c>
      <c r="K66" s="37" t="s">
        <v>0</v>
      </c>
      <c r="L66" s="101" t="str">
        <f t="shared" si="0"/>
        <v>MW-90-1200-A---NL(B)</v>
      </c>
      <c r="N66" s="39"/>
      <c r="O66" s="39"/>
      <c r="P66" s="42">
        <v>6.5291068580542255</v>
      </c>
      <c r="R66" s="42">
        <v>7.3892780080742098</v>
      </c>
      <c r="U66" s="39"/>
      <c r="V66" s="42">
        <v>8.6766430888795441</v>
      </c>
      <c r="W66" s="42">
        <v>9.3081380717981013</v>
      </c>
    </row>
    <row r="67" spans="1:23" s="38" customFormat="1" x14ac:dyDescent="0.25">
      <c r="A67" s="37" t="s">
        <v>17</v>
      </c>
      <c r="B67" s="37" t="s">
        <v>125</v>
      </c>
      <c r="C67" s="37" t="s">
        <v>73</v>
      </c>
      <c r="D67" s="37">
        <v>90</v>
      </c>
      <c r="E67" s="37">
        <v>1200</v>
      </c>
      <c r="F67" s="37" t="s">
        <v>4</v>
      </c>
      <c r="K67" s="37" t="s">
        <v>0</v>
      </c>
      <c r="L67" s="101" t="str">
        <f t="shared" si="0"/>
        <v>MW-90-1200-A---NL(B)</v>
      </c>
      <c r="N67" s="39"/>
      <c r="O67" s="39"/>
      <c r="P67" s="42">
        <v>6.1137692716640082</v>
      </c>
      <c r="R67" s="42">
        <v>7.4601241151735485</v>
      </c>
      <c r="U67" s="39"/>
      <c r="V67" s="42">
        <v>8.7285573565552745</v>
      </c>
      <c r="W67" s="42">
        <v>9.2452350698522761</v>
      </c>
    </row>
    <row r="68" spans="1:23" x14ac:dyDescent="0.25">
      <c r="A68" s="37" t="s">
        <v>17</v>
      </c>
      <c r="B68" s="37" t="s">
        <v>126</v>
      </c>
      <c r="C68" s="37" t="s">
        <v>73</v>
      </c>
      <c r="D68" s="37">
        <v>90</v>
      </c>
      <c r="E68" s="37">
        <v>1200</v>
      </c>
      <c r="F68" s="37" t="s">
        <v>4</v>
      </c>
      <c r="G68" s="1"/>
      <c r="H68" s="1"/>
      <c r="I68" s="1"/>
      <c r="J68" s="1"/>
      <c r="K68" s="37" t="s">
        <v>0</v>
      </c>
      <c r="L68" s="101" t="str">
        <f t="shared" si="0"/>
        <v>MW-90-1200-A---NL(B)</v>
      </c>
      <c r="M68" s="1"/>
      <c r="N68" s="1"/>
      <c r="O68" s="1"/>
      <c r="P68" s="42">
        <v>6.9776714513556612</v>
      </c>
      <c r="R68" s="42">
        <v>8.2118300579060737</v>
      </c>
      <c r="U68" s="1"/>
      <c r="V68" s="42">
        <v>9.1584220290864664</v>
      </c>
      <c r="W68" s="42">
        <v>9.7707808004014307</v>
      </c>
    </row>
    <row r="69" spans="1:23" x14ac:dyDescent="0.25">
      <c r="A69" s="37" t="s">
        <v>17</v>
      </c>
      <c r="B69" s="37" t="s">
        <v>127</v>
      </c>
      <c r="C69" s="37" t="s">
        <v>73</v>
      </c>
      <c r="D69" s="37">
        <v>90</v>
      </c>
      <c r="E69" s="37">
        <v>1200</v>
      </c>
      <c r="F69" s="37" t="s">
        <v>4</v>
      </c>
      <c r="G69"/>
      <c r="H69"/>
      <c r="I69"/>
      <c r="J69"/>
      <c r="K69" s="37" t="s">
        <v>0</v>
      </c>
      <c r="L69" s="101" t="str">
        <f t="shared" si="0"/>
        <v>MW-90-1200-A---NL(B)</v>
      </c>
      <c r="M69"/>
      <c r="N69"/>
      <c r="O69"/>
      <c r="P69" s="42">
        <v>6.9610579479000521</v>
      </c>
      <c r="R69" s="42">
        <v>8.7935964848991492</v>
      </c>
      <c r="U69"/>
      <c r="V69" s="42">
        <v>9.9673705291628352</v>
      </c>
      <c r="W69" s="42">
        <v>10.579729300477799</v>
      </c>
    </row>
    <row r="70" spans="1:23" x14ac:dyDescent="0.25">
      <c r="A70" s="37" t="s">
        <v>17</v>
      </c>
      <c r="B70" s="37" t="s">
        <v>128</v>
      </c>
      <c r="C70" s="37" t="s">
        <v>73</v>
      </c>
      <c r="D70" s="37">
        <v>90</v>
      </c>
      <c r="E70" s="37">
        <v>1200</v>
      </c>
      <c r="F70" s="37" t="s">
        <v>4</v>
      </c>
      <c r="G70"/>
      <c r="H70"/>
      <c r="I70"/>
      <c r="J70"/>
      <c r="K70" s="37" t="s">
        <v>0</v>
      </c>
      <c r="L70" s="101" t="str">
        <f t="shared" si="0"/>
        <v>MW-90-1200-A---NL(B)</v>
      </c>
      <c r="M70"/>
      <c r="N70"/>
      <c r="O70"/>
      <c r="P70" s="42">
        <v>6.2466772993088773</v>
      </c>
      <c r="R70" s="42">
        <v>7.5369340243388532</v>
      </c>
      <c r="U70"/>
      <c r="V70" s="42">
        <v>8.6160488714845016</v>
      </c>
      <c r="W70" s="42">
        <v>9.3432249124210216</v>
      </c>
    </row>
    <row r="71" spans="1:23" x14ac:dyDescent="0.25">
      <c r="B71" s="1"/>
      <c r="C71"/>
      <c r="D71"/>
      <c r="E71"/>
      <c r="F71"/>
      <c r="G71"/>
      <c r="H71"/>
      <c r="I71"/>
      <c r="J71"/>
      <c r="K71"/>
      <c r="L71" s="102"/>
      <c r="M71"/>
      <c r="N71"/>
      <c r="O71"/>
      <c r="P71"/>
      <c r="Q71"/>
      <c r="R71"/>
      <c r="S71"/>
      <c r="T71"/>
      <c r="U71"/>
    </row>
    <row r="72" spans="1:23" x14ac:dyDescent="0.25">
      <c r="B72" s="1"/>
      <c r="C72"/>
      <c r="D72"/>
      <c r="E72"/>
      <c r="F72"/>
      <c r="G72"/>
      <c r="H72"/>
      <c r="I72"/>
      <c r="J72"/>
      <c r="K72"/>
      <c r="L72" s="102"/>
      <c r="M72"/>
      <c r="N72"/>
      <c r="O72"/>
      <c r="P72"/>
      <c r="Q72"/>
      <c r="R72"/>
      <c r="S72"/>
      <c r="T72"/>
      <c r="U72"/>
    </row>
    <row r="73" spans="1:23" x14ac:dyDescent="0.25">
      <c r="B73" s="1"/>
      <c r="C73"/>
      <c r="D73"/>
      <c r="E73"/>
      <c r="F73"/>
      <c r="G73"/>
      <c r="H73"/>
      <c r="I73"/>
      <c r="J73"/>
      <c r="K73"/>
      <c r="L73" s="102"/>
      <c r="M73"/>
      <c r="N73"/>
      <c r="O73"/>
      <c r="P73"/>
      <c r="Q73"/>
      <c r="R73"/>
      <c r="S73"/>
      <c r="T73"/>
      <c r="U73"/>
    </row>
    <row r="74" spans="1:23" x14ac:dyDescent="0.25">
      <c r="B74" s="1"/>
      <c r="C74"/>
      <c r="D74"/>
      <c r="E74"/>
      <c r="F74"/>
      <c r="G74"/>
      <c r="H74"/>
      <c r="I74"/>
      <c r="J74"/>
      <c r="K74"/>
      <c r="L74" s="102"/>
      <c r="M74"/>
      <c r="N74"/>
      <c r="O74"/>
      <c r="P74"/>
      <c r="Q74"/>
      <c r="R74"/>
      <c r="S74"/>
      <c r="T74"/>
      <c r="U74"/>
    </row>
    <row r="75" spans="1:23" x14ac:dyDescent="0.25">
      <c r="B75" s="1"/>
      <c r="C75"/>
      <c r="D75"/>
      <c r="E75"/>
      <c r="F75"/>
      <c r="G75"/>
      <c r="H75"/>
      <c r="I75"/>
      <c r="J75"/>
      <c r="K75"/>
      <c r="L75" s="102"/>
      <c r="M75"/>
      <c r="N75"/>
      <c r="O75"/>
      <c r="P75"/>
      <c r="Q75"/>
      <c r="R75"/>
      <c r="S75"/>
      <c r="T75"/>
      <c r="U75"/>
    </row>
    <row r="76" spans="1:23" x14ac:dyDescent="0.25">
      <c r="B76" s="1"/>
      <c r="C76"/>
      <c r="D76"/>
      <c r="E76"/>
      <c r="F76"/>
      <c r="G76"/>
      <c r="H76"/>
      <c r="I76"/>
      <c r="J76"/>
      <c r="K76"/>
      <c r="L76" s="102"/>
      <c r="M76"/>
      <c r="N76"/>
      <c r="O76"/>
      <c r="P76"/>
      <c r="Q76"/>
      <c r="R76"/>
      <c r="S76"/>
      <c r="T76"/>
      <c r="U76"/>
    </row>
    <row r="77" spans="1:23" x14ac:dyDescent="0.25">
      <c r="B77" s="1"/>
      <c r="C77"/>
      <c r="D77"/>
      <c r="E77"/>
      <c r="F77"/>
      <c r="G77"/>
      <c r="H77"/>
      <c r="I77"/>
      <c r="J77"/>
      <c r="K77"/>
      <c r="L77" s="102"/>
      <c r="M77"/>
      <c r="N77"/>
      <c r="O77"/>
      <c r="P77"/>
      <c r="Q77"/>
      <c r="R77"/>
      <c r="S77"/>
      <c r="T77"/>
      <c r="U77"/>
    </row>
    <row r="78" spans="1:23" x14ac:dyDescent="0.25">
      <c r="B78" s="1"/>
      <c r="C78"/>
      <c r="D78"/>
      <c r="E78"/>
      <c r="F78"/>
      <c r="G78"/>
      <c r="H78"/>
      <c r="I78"/>
      <c r="J78"/>
      <c r="K78"/>
      <c r="L78" s="102"/>
      <c r="M78"/>
      <c r="N78"/>
      <c r="O78"/>
      <c r="P78"/>
      <c r="Q78"/>
      <c r="R78"/>
      <c r="S78"/>
      <c r="T78"/>
      <c r="U78"/>
    </row>
    <row r="79" spans="1:23" x14ac:dyDescent="0.25">
      <c r="B79" s="1"/>
      <c r="C79"/>
      <c r="D79"/>
      <c r="E79"/>
      <c r="F79"/>
      <c r="G79"/>
      <c r="H79"/>
      <c r="I79"/>
      <c r="J79"/>
      <c r="K79"/>
      <c r="L79" s="102"/>
      <c r="M79"/>
      <c r="N79"/>
      <c r="O79"/>
      <c r="P79"/>
      <c r="Q79"/>
      <c r="R79"/>
      <c r="S79"/>
      <c r="T79"/>
      <c r="U79"/>
    </row>
    <row r="80" spans="1:23" x14ac:dyDescent="0.25">
      <c r="B80" s="1"/>
      <c r="C80"/>
      <c r="D80" s="3"/>
      <c r="E80" s="6"/>
      <c r="F80"/>
      <c r="G80"/>
      <c r="H80"/>
      <c r="I80"/>
      <c r="J80"/>
      <c r="K80"/>
      <c r="L80" s="102"/>
      <c r="M80"/>
      <c r="N80"/>
      <c r="O80"/>
      <c r="P80"/>
      <c r="Q80"/>
      <c r="R80"/>
      <c r="S80"/>
      <c r="T80"/>
      <c r="U80"/>
    </row>
    <row r="81" spans="2:12" customFormat="1" x14ac:dyDescent="0.25">
      <c r="B81" s="1"/>
      <c r="D81" s="3"/>
      <c r="E81" s="6"/>
      <c r="L81" s="102"/>
    </row>
    <row r="82" spans="2:12" customFormat="1" x14ac:dyDescent="0.25">
      <c r="B82" s="1"/>
      <c r="D82" s="3"/>
      <c r="E82" s="6"/>
      <c r="L82" s="102"/>
    </row>
    <row r="83" spans="2:12" customFormat="1" x14ac:dyDescent="0.25">
      <c r="B83" s="1"/>
      <c r="D83" s="3"/>
      <c r="E83" s="6"/>
      <c r="L83" s="102"/>
    </row>
    <row r="84" spans="2:12" customFormat="1" x14ac:dyDescent="0.25">
      <c r="B84" s="1"/>
      <c r="D84" s="3"/>
      <c r="E84" s="6"/>
      <c r="L84" s="102"/>
    </row>
    <row r="85" spans="2:12" customFormat="1" x14ac:dyDescent="0.25">
      <c r="B85" s="1"/>
      <c r="D85" s="3"/>
      <c r="E85" s="6"/>
      <c r="L85" s="102"/>
    </row>
    <row r="86" spans="2:12" customFormat="1" x14ac:dyDescent="0.25">
      <c r="B86" s="1"/>
      <c r="D86" s="3"/>
      <c r="E86" s="6"/>
      <c r="L86" s="102"/>
    </row>
    <row r="87" spans="2:12" customFormat="1" x14ac:dyDescent="0.25">
      <c r="B87" s="1"/>
      <c r="L87" s="102"/>
    </row>
    <row r="88" spans="2:12" customFormat="1" x14ac:dyDescent="0.25">
      <c r="B88" s="1"/>
      <c r="L88" s="102"/>
    </row>
    <row r="89" spans="2:12" customFormat="1" x14ac:dyDescent="0.25">
      <c r="B89" s="1"/>
      <c r="L89" s="102"/>
    </row>
    <row r="90" spans="2:12" customFormat="1" x14ac:dyDescent="0.25">
      <c r="B90" s="1"/>
      <c r="L90" s="102"/>
    </row>
    <row r="91" spans="2:12" customFormat="1" x14ac:dyDescent="0.25">
      <c r="B91" s="1"/>
      <c r="L91" s="102"/>
    </row>
    <row r="92" spans="2:12" customFormat="1" x14ac:dyDescent="0.25">
      <c r="B92" s="1"/>
      <c r="L92" s="102"/>
    </row>
    <row r="93" spans="2:12" customFormat="1" x14ac:dyDescent="0.25">
      <c r="B93" s="1"/>
      <c r="L93" s="102"/>
    </row>
    <row r="94" spans="2:12" customFormat="1" x14ac:dyDescent="0.25">
      <c r="B94" s="1"/>
      <c r="L94" s="102"/>
    </row>
    <row r="95" spans="2:12" customFormat="1" x14ac:dyDescent="0.25">
      <c r="B95" s="1"/>
      <c r="L95" s="102"/>
    </row>
    <row r="96" spans="2:12" customFormat="1" x14ac:dyDescent="0.25">
      <c r="B96" s="1"/>
      <c r="L96" s="102"/>
    </row>
    <row r="97" spans="2:12" customFormat="1" x14ac:dyDescent="0.25">
      <c r="B97" s="1"/>
      <c r="L97" s="102"/>
    </row>
    <row r="98" spans="2:12" customFormat="1" x14ac:dyDescent="0.25">
      <c r="B98" s="1"/>
      <c r="L98" s="102"/>
    </row>
    <row r="99" spans="2:12" customFormat="1" x14ac:dyDescent="0.25">
      <c r="B99" s="1"/>
      <c r="L99" s="102"/>
    </row>
    <row r="100" spans="2:12" customFormat="1" x14ac:dyDescent="0.25">
      <c r="B100" s="1"/>
      <c r="L100" s="102"/>
    </row>
    <row r="101" spans="2:12" customFormat="1" x14ac:dyDescent="0.25">
      <c r="B101" s="1"/>
      <c r="L101" s="102"/>
    </row>
    <row r="102" spans="2:12" customFormat="1" x14ac:dyDescent="0.25">
      <c r="B102" s="1"/>
      <c r="L102" s="102"/>
    </row>
    <row r="103" spans="2:12" customFormat="1" x14ac:dyDescent="0.25">
      <c r="B103" s="1"/>
      <c r="L103" s="102"/>
    </row>
    <row r="104" spans="2:12" customFormat="1" x14ac:dyDescent="0.25">
      <c r="B104" s="1"/>
      <c r="L104" s="102"/>
    </row>
    <row r="105" spans="2:12" customFormat="1" x14ac:dyDescent="0.25">
      <c r="B105" s="1"/>
      <c r="L105" s="102"/>
    </row>
    <row r="106" spans="2:12" customFormat="1" x14ac:dyDescent="0.25">
      <c r="B106" s="1"/>
      <c r="L106" s="102"/>
    </row>
    <row r="107" spans="2:12" customFormat="1" x14ac:dyDescent="0.25">
      <c r="B107" s="1"/>
      <c r="L107" s="102"/>
    </row>
    <row r="108" spans="2:12" customFormat="1" x14ac:dyDescent="0.25">
      <c r="B108" s="1"/>
      <c r="L108" s="102"/>
    </row>
    <row r="109" spans="2:12" customFormat="1" x14ac:dyDescent="0.25">
      <c r="B109" s="1"/>
      <c r="L109" s="102"/>
    </row>
    <row r="110" spans="2:12" customFormat="1" x14ac:dyDescent="0.25">
      <c r="B110" s="1"/>
      <c r="L110" s="102"/>
    </row>
    <row r="111" spans="2:12" customFormat="1" x14ac:dyDescent="0.25">
      <c r="B111" s="1"/>
      <c r="L111" s="102"/>
    </row>
    <row r="112" spans="2:12" customFormat="1" x14ac:dyDescent="0.25">
      <c r="B112" s="1"/>
      <c r="L112" s="102"/>
    </row>
    <row r="113" spans="2:12" customFormat="1" x14ac:dyDescent="0.25">
      <c r="B113" s="1"/>
      <c r="L113" s="102"/>
    </row>
    <row r="114" spans="2:12" customFormat="1" x14ac:dyDescent="0.25">
      <c r="B114" s="1"/>
      <c r="L114" s="102"/>
    </row>
    <row r="115" spans="2:12" customFormat="1" x14ac:dyDescent="0.25">
      <c r="B115" s="1"/>
      <c r="L115" s="102"/>
    </row>
    <row r="116" spans="2:12" customFormat="1" x14ac:dyDescent="0.25">
      <c r="B116" s="1"/>
      <c r="L116" s="102"/>
    </row>
    <row r="117" spans="2:12" customFormat="1" x14ac:dyDescent="0.25">
      <c r="B117" s="1"/>
      <c r="L117" s="102"/>
    </row>
    <row r="118" spans="2:12" customFormat="1" x14ac:dyDescent="0.25">
      <c r="B118" s="1"/>
      <c r="L118" s="102"/>
    </row>
    <row r="119" spans="2:12" customFormat="1" x14ac:dyDescent="0.25">
      <c r="B119" s="1"/>
      <c r="L119" s="102"/>
    </row>
    <row r="120" spans="2:12" customFormat="1" x14ac:dyDescent="0.25">
      <c r="B120" s="1"/>
      <c r="L120" s="102"/>
    </row>
    <row r="121" spans="2:12" customFormat="1" x14ac:dyDescent="0.25">
      <c r="B121" s="1"/>
      <c r="L121" s="102"/>
    </row>
    <row r="122" spans="2:12" customFormat="1" x14ac:dyDescent="0.25">
      <c r="B122" s="1"/>
      <c r="L122" s="102"/>
    </row>
    <row r="123" spans="2:12" customFormat="1" x14ac:dyDescent="0.25">
      <c r="B123" s="1"/>
      <c r="L123" s="102"/>
    </row>
    <row r="124" spans="2:12" customFormat="1" x14ac:dyDescent="0.25">
      <c r="B124" s="1"/>
      <c r="L124" s="102"/>
    </row>
    <row r="125" spans="2:12" customFormat="1" x14ac:dyDescent="0.25">
      <c r="B125" s="1"/>
      <c r="L125" s="102"/>
    </row>
    <row r="126" spans="2:12" customFormat="1" x14ac:dyDescent="0.25">
      <c r="B126" s="1"/>
      <c r="L126" s="102"/>
    </row>
    <row r="127" spans="2:12" customFormat="1" x14ac:dyDescent="0.25">
      <c r="B127" s="1"/>
      <c r="L127" s="102"/>
    </row>
    <row r="128" spans="2:12" customFormat="1" x14ac:dyDescent="0.25">
      <c r="B128" s="1"/>
      <c r="L128" s="102"/>
    </row>
    <row r="129" spans="2:12" customFormat="1" x14ac:dyDescent="0.25">
      <c r="B129" s="1"/>
      <c r="L129" s="102"/>
    </row>
    <row r="130" spans="2:12" customFormat="1" x14ac:dyDescent="0.25">
      <c r="B130" s="1"/>
      <c r="L130" s="102"/>
    </row>
    <row r="131" spans="2:12" customFormat="1" x14ac:dyDescent="0.25">
      <c r="B131" s="1"/>
      <c r="L131" s="102"/>
    </row>
    <row r="132" spans="2:12" customFormat="1" x14ac:dyDescent="0.25">
      <c r="B132" s="1"/>
      <c r="L132" s="102"/>
    </row>
    <row r="133" spans="2:12" customFormat="1" x14ac:dyDescent="0.25">
      <c r="B133" s="1"/>
      <c r="L133" s="102"/>
    </row>
    <row r="134" spans="2:12" customFormat="1" x14ac:dyDescent="0.25">
      <c r="B134" s="1"/>
      <c r="L134" s="102"/>
    </row>
    <row r="135" spans="2:12" customFormat="1" x14ac:dyDescent="0.25">
      <c r="B135" s="1"/>
      <c r="L135" s="102"/>
    </row>
    <row r="136" spans="2:12" customFormat="1" x14ac:dyDescent="0.25">
      <c r="B136" s="1"/>
      <c r="L136" s="102"/>
    </row>
    <row r="137" spans="2:12" customFormat="1" x14ac:dyDescent="0.25">
      <c r="B137" s="1"/>
      <c r="L137" s="102"/>
    </row>
    <row r="138" spans="2:12" customFormat="1" x14ac:dyDescent="0.25">
      <c r="B138" s="1"/>
      <c r="L138" s="102"/>
    </row>
    <row r="139" spans="2:12" customFormat="1" x14ac:dyDescent="0.25">
      <c r="B139" s="1"/>
      <c r="L139" s="102"/>
    </row>
    <row r="140" spans="2:12" customFormat="1" x14ac:dyDescent="0.25">
      <c r="B140" s="1"/>
      <c r="L140" s="102"/>
    </row>
    <row r="141" spans="2:12" customFormat="1" x14ac:dyDescent="0.25">
      <c r="B141" s="1"/>
      <c r="L141" s="102"/>
    </row>
    <row r="142" spans="2:12" customFormat="1" x14ac:dyDescent="0.25">
      <c r="B142" s="1"/>
      <c r="L142" s="102"/>
    </row>
    <row r="143" spans="2:12" customFormat="1" x14ac:dyDescent="0.25">
      <c r="B143" s="1"/>
      <c r="L143" s="102"/>
    </row>
    <row r="144" spans="2:12" customFormat="1" x14ac:dyDescent="0.25">
      <c r="B144" s="1"/>
      <c r="L144" s="102"/>
    </row>
    <row r="145" spans="2:12" customFormat="1" x14ac:dyDescent="0.25">
      <c r="B145" s="1"/>
      <c r="L145" s="102"/>
    </row>
    <row r="146" spans="2:12" customFormat="1" x14ac:dyDescent="0.25">
      <c r="B146" s="1"/>
      <c r="L146" s="102"/>
    </row>
    <row r="147" spans="2:12" customFormat="1" x14ac:dyDescent="0.25">
      <c r="B147" s="1"/>
      <c r="L147" s="102"/>
    </row>
    <row r="148" spans="2:12" customFormat="1" x14ac:dyDescent="0.25">
      <c r="B148" s="1"/>
      <c r="L148" s="102"/>
    </row>
    <row r="149" spans="2:12" customFormat="1" x14ac:dyDescent="0.25">
      <c r="B149" s="1"/>
      <c r="L149" s="102"/>
    </row>
    <row r="150" spans="2:12" customFormat="1" x14ac:dyDescent="0.25">
      <c r="B150" s="1"/>
      <c r="L150" s="102"/>
    </row>
    <row r="151" spans="2:12" customFormat="1" x14ac:dyDescent="0.25">
      <c r="B151" s="1"/>
      <c r="L151" s="102"/>
    </row>
    <row r="152" spans="2:12" customFormat="1" x14ac:dyDescent="0.25">
      <c r="B152" s="1"/>
      <c r="L152" s="102"/>
    </row>
    <row r="153" spans="2:12" customFormat="1" x14ac:dyDescent="0.25">
      <c r="B153" s="1"/>
      <c r="L153" s="102"/>
    </row>
    <row r="154" spans="2:12" customFormat="1" x14ac:dyDescent="0.25">
      <c r="B154" s="1"/>
      <c r="L154" s="102"/>
    </row>
    <row r="155" spans="2:12" customFormat="1" x14ac:dyDescent="0.25">
      <c r="B155" s="1"/>
      <c r="L155" s="102"/>
    </row>
    <row r="156" spans="2:12" customFormat="1" x14ac:dyDescent="0.25">
      <c r="B156" s="1"/>
      <c r="L156" s="102"/>
    </row>
    <row r="157" spans="2:12" customFormat="1" x14ac:dyDescent="0.25">
      <c r="B157" s="1"/>
      <c r="L157" s="102"/>
    </row>
    <row r="158" spans="2:12" customFormat="1" x14ac:dyDescent="0.25">
      <c r="B158" s="1"/>
      <c r="L158" s="102"/>
    </row>
    <row r="159" spans="2:12" customFormat="1" x14ac:dyDescent="0.25">
      <c r="B159" s="1"/>
      <c r="L159" s="102"/>
    </row>
    <row r="160" spans="2:12" customFormat="1" x14ac:dyDescent="0.25">
      <c r="B160" s="1"/>
      <c r="L160" s="102"/>
    </row>
    <row r="161" spans="2:12" customFormat="1" x14ac:dyDescent="0.25">
      <c r="B161" s="1"/>
      <c r="L161" s="102"/>
    </row>
    <row r="162" spans="2:12" customFormat="1" x14ac:dyDescent="0.25">
      <c r="B162" s="1"/>
      <c r="L162" s="102"/>
    </row>
    <row r="163" spans="2:12" customFormat="1" x14ac:dyDescent="0.25">
      <c r="B163" s="1"/>
      <c r="L163" s="102"/>
    </row>
    <row r="164" spans="2:12" customFormat="1" x14ac:dyDescent="0.25">
      <c r="B164" s="1"/>
      <c r="L164" s="102"/>
    </row>
    <row r="165" spans="2:12" customFormat="1" x14ac:dyDescent="0.25">
      <c r="B165" s="1"/>
      <c r="L165" s="102"/>
    </row>
    <row r="166" spans="2:12" customFormat="1" x14ac:dyDescent="0.25">
      <c r="B166" s="1"/>
      <c r="L166" s="102"/>
    </row>
    <row r="167" spans="2:12" customFormat="1" x14ac:dyDescent="0.25">
      <c r="B167" s="1"/>
      <c r="L167" s="102"/>
    </row>
    <row r="168" spans="2:12" customFormat="1" x14ac:dyDescent="0.25">
      <c r="B168" s="1"/>
      <c r="L168" s="102"/>
    </row>
    <row r="169" spans="2:12" customFormat="1" x14ac:dyDescent="0.25">
      <c r="B169" s="1"/>
      <c r="L169" s="102"/>
    </row>
    <row r="170" spans="2:12" customFormat="1" x14ac:dyDescent="0.25">
      <c r="B170" s="1"/>
      <c r="L170" s="102"/>
    </row>
    <row r="171" spans="2:12" customFormat="1" x14ac:dyDescent="0.25">
      <c r="B171" s="1"/>
      <c r="L171" s="102"/>
    </row>
    <row r="172" spans="2:12" customFormat="1" x14ac:dyDescent="0.25">
      <c r="B172" s="1"/>
      <c r="L172" s="102"/>
    </row>
    <row r="173" spans="2:12" customFormat="1" x14ac:dyDescent="0.25">
      <c r="B173" s="1"/>
      <c r="L173" s="102"/>
    </row>
    <row r="174" spans="2:12" customFormat="1" x14ac:dyDescent="0.25">
      <c r="B174" s="1"/>
      <c r="L174" s="102"/>
    </row>
    <row r="175" spans="2:12" customFormat="1" x14ac:dyDescent="0.25">
      <c r="B175" s="1"/>
      <c r="L175" s="102"/>
    </row>
    <row r="176" spans="2:12" customFormat="1" x14ac:dyDescent="0.25">
      <c r="B176" s="1"/>
      <c r="L176" s="102"/>
    </row>
    <row r="177" spans="2:12" customFormat="1" x14ac:dyDescent="0.25">
      <c r="B177" s="1"/>
      <c r="L177" s="102"/>
    </row>
    <row r="178" spans="2:12" customFormat="1" x14ac:dyDescent="0.25">
      <c r="B178" s="1"/>
      <c r="L178" s="102"/>
    </row>
    <row r="179" spans="2:12" customFormat="1" x14ac:dyDescent="0.25">
      <c r="B179" s="1"/>
      <c r="L179" s="102"/>
    </row>
    <row r="180" spans="2:12" customFormat="1" x14ac:dyDescent="0.25">
      <c r="B180" s="1"/>
      <c r="L180" s="102"/>
    </row>
    <row r="181" spans="2:12" customFormat="1" x14ac:dyDescent="0.25">
      <c r="B181" s="1"/>
      <c r="L181" s="102"/>
    </row>
    <row r="182" spans="2:12" customFormat="1" x14ac:dyDescent="0.25">
      <c r="B182" s="1"/>
      <c r="L182" s="102"/>
    </row>
    <row r="183" spans="2:12" customFormat="1" x14ac:dyDescent="0.25">
      <c r="B183" s="1"/>
      <c r="L183" s="102"/>
    </row>
    <row r="184" spans="2:12" customFormat="1" x14ac:dyDescent="0.25">
      <c r="B184" s="1"/>
      <c r="L184" s="102"/>
    </row>
    <row r="185" spans="2:12" customFormat="1" x14ac:dyDescent="0.25">
      <c r="B185" s="1"/>
      <c r="L185" s="102"/>
    </row>
    <row r="186" spans="2:12" customFormat="1" x14ac:dyDescent="0.25">
      <c r="B186" s="1"/>
      <c r="L186" s="102"/>
    </row>
    <row r="187" spans="2:12" customFormat="1" x14ac:dyDescent="0.25">
      <c r="B187" s="1"/>
      <c r="L187" s="102"/>
    </row>
    <row r="188" spans="2:12" customFormat="1" x14ac:dyDescent="0.25">
      <c r="B188" s="1"/>
      <c r="L188" s="102"/>
    </row>
    <row r="189" spans="2:12" customFormat="1" x14ac:dyDescent="0.25">
      <c r="B189" s="1"/>
      <c r="L189" s="102"/>
    </row>
    <row r="190" spans="2:12" customFormat="1" x14ac:dyDescent="0.25">
      <c r="B190" s="1"/>
      <c r="L190" s="102"/>
    </row>
    <row r="191" spans="2:12" customFormat="1" x14ac:dyDescent="0.25">
      <c r="B191" s="1"/>
      <c r="L191" s="102"/>
    </row>
    <row r="192" spans="2:12" customFormat="1" x14ac:dyDescent="0.25">
      <c r="B192" s="1"/>
      <c r="L192" s="102"/>
    </row>
    <row r="193" spans="2:12" customFormat="1" x14ac:dyDescent="0.25">
      <c r="B193" s="1"/>
      <c r="L193" s="102"/>
    </row>
    <row r="194" spans="2:12" customFormat="1" x14ac:dyDescent="0.25">
      <c r="B194" s="1"/>
      <c r="L194" s="102"/>
    </row>
    <row r="195" spans="2:12" customFormat="1" x14ac:dyDescent="0.25">
      <c r="B195" s="1"/>
      <c r="L195" s="102"/>
    </row>
    <row r="196" spans="2:12" customFormat="1" x14ac:dyDescent="0.25">
      <c r="B196" s="1"/>
      <c r="L196" s="102"/>
    </row>
    <row r="197" spans="2:12" customFormat="1" x14ac:dyDescent="0.25">
      <c r="B197" s="1"/>
      <c r="L197" s="102"/>
    </row>
    <row r="198" spans="2:12" customFormat="1" x14ac:dyDescent="0.25">
      <c r="B198" s="1"/>
      <c r="L198" s="102"/>
    </row>
    <row r="199" spans="2:12" customFormat="1" x14ac:dyDescent="0.25">
      <c r="B199" s="1"/>
      <c r="L199" s="102"/>
    </row>
    <row r="200" spans="2:12" customFormat="1" x14ac:dyDescent="0.25">
      <c r="B200" s="1"/>
      <c r="L200" s="102"/>
    </row>
    <row r="201" spans="2:12" customFormat="1" x14ac:dyDescent="0.25">
      <c r="B201" s="1"/>
      <c r="L201" s="102"/>
    </row>
    <row r="202" spans="2:12" customFormat="1" x14ac:dyDescent="0.25">
      <c r="B202" s="1"/>
      <c r="L202" s="102"/>
    </row>
    <row r="203" spans="2:12" customFormat="1" x14ac:dyDescent="0.25">
      <c r="B203" s="1"/>
      <c r="L203" s="102"/>
    </row>
    <row r="204" spans="2:12" customFormat="1" x14ac:dyDescent="0.25">
      <c r="B204" s="1"/>
      <c r="L204" s="102"/>
    </row>
    <row r="205" spans="2:12" customFormat="1" x14ac:dyDescent="0.25">
      <c r="B205" s="1"/>
      <c r="L205" s="102"/>
    </row>
    <row r="206" spans="2:12" customFormat="1" x14ac:dyDescent="0.25">
      <c r="B206" s="1"/>
      <c r="L206" s="102"/>
    </row>
    <row r="207" spans="2:12" customFormat="1" x14ac:dyDescent="0.25">
      <c r="B207" s="1"/>
      <c r="L207" s="102"/>
    </row>
    <row r="208" spans="2:12" customFormat="1" x14ac:dyDescent="0.25">
      <c r="B208" s="1"/>
      <c r="L208" s="102"/>
    </row>
    <row r="209" spans="2:12" customFormat="1" x14ac:dyDescent="0.25">
      <c r="B209" s="1"/>
      <c r="L209" s="102"/>
    </row>
    <row r="210" spans="2:12" customFormat="1" x14ac:dyDescent="0.25">
      <c r="B210" s="1"/>
      <c r="L210" s="102"/>
    </row>
    <row r="211" spans="2:12" customFormat="1" x14ac:dyDescent="0.25">
      <c r="B211" s="1"/>
      <c r="L211" s="102"/>
    </row>
    <row r="212" spans="2:12" customFormat="1" x14ac:dyDescent="0.25">
      <c r="B212" s="1"/>
      <c r="L212" s="102"/>
    </row>
    <row r="213" spans="2:12" customFormat="1" x14ac:dyDescent="0.25">
      <c r="B213" s="1"/>
      <c r="L213" s="102"/>
    </row>
    <row r="214" spans="2:12" customFormat="1" x14ac:dyDescent="0.25">
      <c r="B214" s="1"/>
      <c r="L214" s="102"/>
    </row>
    <row r="215" spans="2:12" customFormat="1" x14ac:dyDescent="0.25">
      <c r="B215" s="1"/>
      <c r="L215" s="102"/>
    </row>
    <row r="216" spans="2:12" customFormat="1" x14ac:dyDescent="0.25">
      <c r="B216" s="1"/>
      <c r="L216" s="102"/>
    </row>
    <row r="217" spans="2:12" customFormat="1" x14ac:dyDescent="0.25">
      <c r="B217" s="1"/>
      <c r="L217" s="102"/>
    </row>
    <row r="218" spans="2:12" customFormat="1" x14ac:dyDescent="0.25">
      <c r="B218" s="1"/>
      <c r="L218" s="102"/>
    </row>
    <row r="219" spans="2:12" customFormat="1" x14ac:dyDescent="0.25">
      <c r="B219" s="1"/>
      <c r="L219" s="102"/>
    </row>
    <row r="220" spans="2:12" customFormat="1" x14ac:dyDescent="0.25">
      <c r="B220" s="1"/>
      <c r="L220" s="102"/>
    </row>
    <row r="221" spans="2:12" customFormat="1" x14ac:dyDescent="0.25">
      <c r="B221" s="1"/>
      <c r="L221" s="102"/>
    </row>
    <row r="222" spans="2:12" customFormat="1" x14ac:dyDescent="0.25">
      <c r="B222" s="1"/>
      <c r="L222" s="102"/>
    </row>
    <row r="223" spans="2:12" customFormat="1" x14ac:dyDescent="0.25">
      <c r="B223" s="1"/>
      <c r="L223" s="102"/>
    </row>
    <row r="224" spans="2:12" customFormat="1" x14ac:dyDescent="0.25">
      <c r="B224" s="1"/>
      <c r="L224" s="102"/>
    </row>
    <row r="225" spans="2:12" customFormat="1" x14ac:dyDescent="0.25">
      <c r="B225" s="1"/>
      <c r="L225" s="102"/>
    </row>
    <row r="226" spans="2:12" customFormat="1" x14ac:dyDescent="0.25">
      <c r="B226" s="1"/>
      <c r="L226" s="102"/>
    </row>
    <row r="227" spans="2:12" customFormat="1" x14ac:dyDescent="0.25">
      <c r="B227" s="1"/>
      <c r="L227" s="102"/>
    </row>
    <row r="228" spans="2:12" customFormat="1" x14ac:dyDescent="0.25">
      <c r="B228" s="1"/>
      <c r="L228" s="102"/>
    </row>
    <row r="229" spans="2:12" customFormat="1" x14ac:dyDescent="0.25">
      <c r="B229" s="1"/>
      <c r="L229" s="102"/>
    </row>
    <row r="230" spans="2:12" customFormat="1" x14ac:dyDescent="0.25">
      <c r="B230" s="1"/>
      <c r="L230" s="102"/>
    </row>
    <row r="231" spans="2:12" customFormat="1" x14ac:dyDescent="0.25">
      <c r="B231" s="1"/>
      <c r="L231" s="102"/>
    </row>
    <row r="232" spans="2:12" customFormat="1" x14ac:dyDescent="0.25">
      <c r="B232" s="1"/>
      <c r="L232" s="102"/>
    </row>
    <row r="233" spans="2:12" customFormat="1" x14ac:dyDescent="0.25">
      <c r="B233" s="1"/>
      <c r="L233" s="102"/>
    </row>
    <row r="234" spans="2:12" customFormat="1" x14ac:dyDescent="0.25">
      <c r="B234" s="1"/>
      <c r="L234" s="102"/>
    </row>
    <row r="235" spans="2:12" customFormat="1" x14ac:dyDescent="0.25">
      <c r="B235" s="1"/>
      <c r="L235" s="102"/>
    </row>
    <row r="236" spans="2:12" customFormat="1" x14ac:dyDescent="0.25">
      <c r="B236" s="1"/>
      <c r="L236" s="102"/>
    </row>
    <row r="237" spans="2:12" customFormat="1" x14ac:dyDescent="0.25">
      <c r="B237" s="1"/>
      <c r="L237" s="102"/>
    </row>
    <row r="238" spans="2:12" customFormat="1" x14ac:dyDescent="0.25">
      <c r="B238" s="1"/>
      <c r="L238" s="102"/>
    </row>
    <row r="239" spans="2:12" customFormat="1" x14ac:dyDescent="0.25">
      <c r="B239" s="1"/>
      <c r="L239" s="102"/>
    </row>
    <row r="240" spans="2:12" customFormat="1" x14ac:dyDescent="0.25">
      <c r="B240" s="1"/>
      <c r="L240" s="102"/>
    </row>
    <row r="241" spans="2:12" customFormat="1" x14ac:dyDescent="0.25">
      <c r="B241" s="1"/>
      <c r="L241" s="102"/>
    </row>
    <row r="242" spans="2:12" customFormat="1" x14ac:dyDescent="0.25">
      <c r="B242" s="1"/>
      <c r="L242" s="102"/>
    </row>
    <row r="243" spans="2:12" customFormat="1" x14ac:dyDescent="0.25">
      <c r="B243" s="1"/>
      <c r="L243" s="102"/>
    </row>
    <row r="244" spans="2:12" customFormat="1" x14ac:dyDescent="0.25">
      <c r="B244" s="1"/>
      <c r="L244" s="102"/>
    </row>
    <row r="245" spans="2:12" customFormat="1" x14ac:dyDescent="0.25">
      <c r="B245" s="1"/>
      <c r="L245" s="102"/>
    </row>
    <row r="246" spans="2:12" customFormat="1" x14ac:dyDescent="0.25">
      <c r="B246" s="1"/>
      <c r="L246" s="102"/>
    </row>
    <row r="247" spans="2:12" customFormat="1" x14ac:dyDescent="0.25">
      <c r="B247" s="1"/>
      <c r="L247" s="102"/>
    </row>
    <row r="248" spans="2:12" customFormat="1" x14ac:dyDescent="0.25">
      <c r="B248" s="1"/>
      <c r="L248" s="102"/>
    </row>
    <row r="249" spans="2:12" customFormat="1" x14ac:dyDescent="0.25">
      <c r="B249" s="1"/>
      <c r="L249" s="102"/>
    </row>
    <row r="250" spans="2:12" customFormat="1" x14ac:dyDescent="0.25">
      <c r="B250" s="1"/>
      <c r="L250" s="102"/>
    </row>
    <row r="251" spans="2:12" customFormat="1" x14ac:dyDescent="0.25">
      <c r="B251" s="1"/>
      <c r="L251" s="102"/>
    </row>
    <row r="252" spans="2:12" customFormat="1" x14ac:dyDescent="0.25">
      <c r="B252" s="1"/>
      <c r="L252" s="102"/>
    </row>
    <row r="253" spans="2:12" customFormat="1" x14ac:dyDescent="0.25">
      <c r="B253" s="1"/>
      <c r="L253" s="102"/>
    </row>
    <row r="254" spans="2:12" customFormat="1" x14ac:dyDescent="0.25">
      <c r="B254" s="1"/>
      <c r="L254" s="102"/>
    </row>
    <row r="255" spans="2:12" customFormat="1" x14ac:dyDescent="0.25">
      <c r="B255" s="1"/>
      <c r="L255" s="102"/>
    </row>
    <row r="256" spans="2:12" customFormat="1" x14ac:dyDescent="0.25">
      <c r="B256" s="1"/>
      <c r="L256" s="102"/>
    </row>
    <row r="257" spans="2:12" customFormat="1" x14ac:dyDescent="0.25">
      <c r="B257" s="1"/>
      <c r="L257" s="102"/>
    </row>
    <row r="258" spans="2:12" customFormat="1" x14ac:dyDescent="0.25">
      <c r="B258" s="1"/>
      <c r="L258" s="102"/>
    </row>
    <row r="259" spans="2:12" customFormat="1" x14ac:dyDescent="0.25">
      <c r="B259" s="1"/>
      <c r="L259" s="102"/>
    </row>
    <row r="260" spans="2:12" customFormat="1" x14ac:dyDescent="0.25">
      <c r="B260" s="1"/>
      <c r="L260" s="102"/>
    </row>
    <row r="261" spans="2:12" customFormat="1" x14ac:dyDescent="0.25">
      <c r="B261" s="1"/>
      <c r="L261" s="102"/>
    </row>
    <row r="262" spans="2:12" customFormat="1" x14ac:dyDescent="0.25">
      <c r="B262" s="1"/>
      <c r="L262" s="102"/>
    </row>
    <row r="263" spans="2:12" customFormat="1" x14ac:dyDescent="0.25">
      <c r="B263" s="1"/>
      <c r="L263" s="102"/>
    </row>
    <row r="264" spans="2:12" customFormat="1" x14ac:dyDescent="0.25">
      <c r="B264" s="1"/>
      <c r="L264" s="102"/>
    </row>
    <row r="265" spans="2:12" customFormat="1" x14ac:dyDescent="0.25">
      <c r="B265" s="1"/>
      <c r="L265" s="102"/>
    </row>
    <row r="266" spans="2:12" customFormat="1" x14ac:dyDescent="0.25">
      <c r="B266" s="1"/>
      <c r="L266" s="102"/>
    </row>
    <row r="267" spans="2:12" customFormat="1" x14ac:dyDescent="0.25">
      <c r="B267" s="1"/>
      <c r="L267" s="102"/>
    </row>
    <row r="268" spans="2:12" customFormat="1" x14ac:dyDescent="0.25">
      <c r="B268" s="1"/>
      <c r="L268" s="102"/>
    </row>
    <row r="269" spans="2:12" customFormat="1" x14ac:dyDescent="0.25">
      <c r="B269" s="1"/>
      <c r="L269" s="102"/>
    </row>
    <row r="270" spans="2:12" customFormat="1" x14ac:dyDescent="0.25">
      <c r="B270" s="1"/>
      <c r="L270" s="102"/>
    </row>
    <row r="271" spans="2:12" customFormat="1" x14ac:dyDescent="0.25">
      <c r="B271" s="1"/>
      <c r="L271" s="102"/>
    </row>
    <row r="272" spans="2:12" customFormat="1" x14ac:dyDescent="0.25">
      <c r="B272" s="1"/>
      <c r="L272" s="102"/>
    </row>
    <row r="273" spans="2:12" customFormat="1" x14ac:dyDescent="0.25">
      <c r="B273" s="1"/>
      <c r="L273" s="102"/>
    </row>
    <row r="274" spans="2:12" customFormat="1" x14ac:dyDescent="0.25">
      <c r="B274" s="1"/>
      <c r="L274" s="102"/>
    </row>
    <row r="275" spans="2:12" customFormat="1" x14ac:dyDescent="0.25">
      <c r="B275" s="1"/>
      <c r="L275" s="102"/>
    </row>
    <row r="276" spans="2:12" customFormat="1" x14ac:dyDescent="0.25">
      <c r="B276" s="1"/>
      <c r="L276" s="102"/>
    </row>
    <row r="277" spans="2:12" customFormat="1" x14ac:dyDescent="0.25">
      <c r="B277" s="1"/>
      <c r="L277" s="102"/>
    </row>
    <row r="278" spans="2:12" customFormat="1" x14ac:dyDescent="0.25">
      <c r="B278" s="1"/>
      <c r="L278" s="102"/>
    </row>
    <row r="279" spans="2:12" customFormat="1" x14ac:dyDescent="0.25">
      <c r="B279" s="1"/>
      <c r="L279" s="102"/>
    </row>
    <row r="280" spans="2:12" customFormat="1" x14ac:dyDescent="0.25">
      <c r="B280" s="1"/>
      <c r="L280" s="102"/>
    </row>
    <row r="281" spans="2:12" customFormat="1" x14ac:dyDescent="0.25">
      <c r="B281" s="1"/>
      <c r="L281" s="102"/>
    </row>
    <row r="282" spans="2:12" customFormat="1" x14ac:dyDescent="0.25">
      <c r="B282" s="1"/>
      <c r="L282" s="102"/>
    </row>
    <row r="283" spans="2:12" customFormat="1" x14ac:dyDescent="0.25">
      <c r="B283" s="1"/>
      <c r="L283" s="102"/>
    </row>
    <row r="284" spans="2:12" customFormat="1" x14ac:dyDescent="0.25">
      <c r="B284" s="1"/>
      <c r="L284" s="102"/>
    </row>
    <row r="285" spans="2:12" customFormat="1" x14ac:dyDescent="0.25">
      <c r="B285" s="1"/>
      <c r="L285" s="102"/>
    </row>
    <row r="286" spans="2:12" customFormat="1" x14ac:dyDescent="0.25">
      <c r="B286" s="1"/>
      <c r="L286" s="102"/>
    </row>
    <row r="287" spans="2:12" customFormat="1" x14ac:dyDescent="0.25">
      <c r="B287" s="1"/>
      <c r="L287" s="102"/>
    </row>
    <row r="288" spans="2:12" customFormat="1" x14ac:dyDescent="0.25">
      <c r="B288" s="1"/>
      <c r="L288" s="102"/>
    </row>
    <row r="289" spans="2:12" customFormat="1" x14ac:dyDescent="0.25">
      <c r="B289" s="1"/>
      <c r="L289" s="102"/>
    </row>
    <row r="290" spans="2:12" customFormat="1" x14ac:dyDescent="0.25">
      <c r="B290" s="1"/>
      <c r="L290" s="102"/>
    </row>
    <row r="291" spans="2:12" customFormat="1" x14ac:dyDescent="0.25">
      <c r="B291" s="1"/>
      <c r="L291" s="102"/>
    </row>
    <row r="292" spans="2:12" customFormat="1" x14ac:dyDescent="0.25">
      <c r="B292" s="1"/>
      <c r="L292" s="102"/>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33"/>
  <sheetViews>
    <sheetView showZeros="0" topLeftCell="A19" workbookViewId="0">
      <selection activeCell="F57" sqref="F57"/>
    </sheetView>
  </sheetViews>
  <sheetFormatPr defaultColWidth="10.6640625" defaultRowHeight="13.2" x14ac:dyDescent="0.25"/>
  <cols>
    <col min="1" max="1" width="16.33203125" customWidth="1"/>
    <col min="2" max="2" width="13.109375" customWidth="1"/>
    <col min="3" max="11" width="10.6640625" customWidth="1"/>
    <col min="12" max="12" width="27.44140625" style="18" customWidth="1"/>
  </cols>
  <sheetData>
    <row r="1" spans="1:42" ht="15.6" x14ac:dyDescent="0.3">
      <c r="M1" s="51" t="s">
        <v>139</v>
      </c>
    </row>
    <row r="2" spans="1:42" s="22" customForma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c r="X2" s="22">
        <v>0</v>
      </c>
      <c r="Y2" s="22">
        <v>0</v>
      </c>
      <c r="Z2" s="22">
        <v>0</v>
      </c>
      <c r="AA2" s="22">
        <v>0</v>
      </c>
      <c r="AB2" s="22">
        <v>0</v>
      </c>
      <c r="AC2" s="22">
        <v>0</v>
      </c>
      <c r="AD2" s="22">
        <v>0</v>
      </c>
      <c r="AE2" s="22">
        <v>0</v>
      </c>
      <c r="AF2" s="22">
        <v>0</v>
      </c>
      <c r="AG2" s="22">
        <v>0</v>
      </c>
      <c r="AH2" s="22">
        <v>0</v>
      </c>
      <c r="AI2" s="22">
        <v>0</v>
      </c>
      <c r="AJ2" s="22">
        <v>0</v>
      </c>
      <c r="AK2" s="22">
        <v>0</v>
      </c>
      <c r="AL2" s="22">
        <v>0</v>
      </c>
      <c r="AM2" s="22">
        <v>0</v>
      </c>
      <c r="AN2" s="22">
        <v>0</v>
      </c>
      <c r="AO2" s="22">
        <v>0</v>
      </c>
      <c r="AP2" s="22">
        <v>0</v>
      </c>
    </row>
    <row r="3" spans="1:42" s="35" customFormat="1" ht="12" customHeight="1" x14ac:dyDescent="0.25">
      <c r="A3" s="4" t="s">
        <v>23</v>
      </c>
      <c r="B3" s="4" t="s">
        <v>120</v>
      </c>
      <c r="C3" s="4" t="s">
        <v>10</v>
      </c>
      <c r="D3" s="4">
        <v>90</v>
      </c>
      <c r="E3" s="4">
        <v>10</v>
      </c>
      <c r="F3" s="4" t="s">
        <v>121</v>
      </c>
      <c r="G3" s="4"/>
      <c r="H3" s="4"/>
      <c r="I3" s="4" t="s">
        <v>102</v>
      </c>
      <c r="J3" s="4">
        <v>1.67</v>
      </c>
      <c r="K3" s="4" t="s">
        <v>13</v>
      </c>
      <c r="L3" s="98" t="str">
        <f>CONCATENATE(C3,"-",D3,"-",E3,"-",F3,"-",G3,H3,"-",I3,J3,"-",K3)</f>
        <v>ABS118-90-10-D--ben1.67-NL(Li)</v>
      </c>
      <c r="M3" s="4"/>
      <c r="N3" s="4">
        <v>18</v>
      </c>
      <c r="O3" s="4"/>
      <c r="P3" s="4">
        <v>41</v>
      </c>
      <c r="Q3" s="4"/>
      <c r="R3" s="4">
        <v>36</v>
      </c>
      <c r="S3" s="4">
        <v>50</v>
      </c>
      <c r="T3" s="4"/>
      <c r="U3" s="4"/>
      <c r="V3" s="4"/>
      <c r="W3" s="4"/>
    </row>
    <row r="4" spans="1:42" s="35" customFormat="1" ht="12" customHeight="1" x14ac:dyDescent="0.25">
      <c r="A4" s="4" t="s">
        <v>23</v>
      </c>
      <c r="B4" s="4" t="s">
        <v>120</v>
      </c>
      <c r="C4" s="4" t="s">
        <v>10</v>
      </c>
      <c r="D4" s="4">
        <v>90</v>
      </c>
      <c r="E4" s="4">
        <v>10</v>
      </c>
      <c r="F4" s="4" t="s">
        <v>121</v>
      </c>
      <c r="G4" s="4"/>
      <c r="H4" s="4"/>
      <c r="I4" s="4" t="s">
        <v>102</v>
      </c>
      <c r="J4" s="4">
        <v>6.67</v>
      </c>
      <c r="K4" s="4" t="s">
        <v>13</v>
      </c>
      <c r="L4" s="98" t="str">
        <f>CONCATENATE(C4,"-",D4,"-",E4,"-",F4,"-",G4,H4,"-",I4,J4,"-",K4)</f>
        <v>ABS118-90-10-D--ben6.67-NL(Li)</v>
      </c>
      <c r="M4" s="4"/>
      <c r="N4" s="4">
        <v>13</v>
      </c>
      <c r="O4" s="4"/>
      <c r="P4" s="4">
        <v>38</v>
      </c>
      <c r="Q4" s="4"/>
      <c r="R4" s="4">
        <v>36</v>
      </c>
      <c r="S4" s="4">
        <v>53</v>
      </c>
      <c r="T4" s="4"/>
      <c r="U4" s="4"/>
      <c r="V4" s="4"/>
      <c r="W4" s="4"/>
    </row>
    <row r="5" spans="1:42" s="35" customFormat="1" ht="12" customHeight="1" x14ac:dyDescent="0.25">
      <c r="A5" s="4" t="s">
        <v>23</v>
      </c>
      <c r="B5" s="4" t="s">
        <v>120</v>
      </c>
      <c r="C5" s="4" t="s">
        <v>10</v>
      </c>
      <c r="D5" s="4">
        <v>90</v>
      </c>
      <c r="E5" s="4">
        <v>10</v>
      </c>
      <c r="F5" s="4" t="s">
        <v>121</v>
      </c>
      <c r="G5" s="4"/>
      <c r="H5" s="4"/>
      <c r="I5" s="4" t="s">
        <v>102</v>
      </c>
      <c r="J5" s="4">
        <v>33.299999999999997</v>
      </c>
      <c r="K5" s="4" t="s">
        <v>13</v>
      </c>
      <c r="L5" s="98" t="str">
        <f>CONCATENATE(C5,"-",D5,"-",E5,"-",F5,"-",G5,H5,"-",I5,J5,"-",K5)</f>
        <v>ABS118-90-10-D--ben33.3-NL(Li)</v>
      </c>
      <c r="M5" s="4"/>
      <c r="N5" s="4">
        <v>4</v>
      </c>
      <c r="O5" s="4"/>
      <c r="P5" s="4">
        <v>13</v>
      </c>
      <c r="Q5" s="4"/>
      <c r="R5" s="4">
        <v>13</v>
      </c>
      <c r="S5" s="4">
        <v>22</v>
      </c>
      <c r="T5" s="4"/>
      <c r="U5" s="4"/>
      <c r="V5" s="4"/>
      <c r="W5" s="4"/>
    </row>
    <row r="6" spans="1:42" s="35" customFormat="1" ht="12" customHeight="1" x14ac:dyDescent="0.25">
      <c r="A6" s="4" t="s">
        <v>23</v>
      </c>
      <c r="B6" s="4" t="s">
        <v>120</v>
      </c>
      <c r="C6" s="4" t="s">
        <v>10</v>
      </c>
      <c r="D6" s="4">
        <v>90</v>
      </c>
      <c r="E6" s="4">
        <v>10</v>
      </c>
      <c r="F6" s="4" t="s">
        <v>121</v>
      </c>
      <c r="G6" s="4"/>
      <c r="H6" s="4"/>
      <c r="I6" s="4" t="s">
        <v>102</v>
      </c>
      <c r="J6" s="4">
        <v>133</v>
      </c>
      <c r="K6" s="4" t="s">
        <v>13</v>
      </c>
      <c r="L6" s="98" t="str">
        <f>CONCATENATE(C6,"-",D6,"-",E6,"-",F6,"-",G6,H6,"-",I6,J6,"-",K6)</f>
        <v>ABS118-90-10-D--ben133-NL(Li)</v>
      </c>
      <c r="M6" s="4"/>
      <c r="N6" s="4"/>
      <c r="O6" s="4"/>
      <c r="P6" s="4"/>
      <c r="Q6" s="4"/>
      <c r="R6" s="4"/>
      <c r="S6" s="4"/>
      <c r="T6" s="4"/>
      <c r="U6" s="4"/>
      <c r="V6" s="4"/>
      <c r="W6" s="4"/>
    </row>
    <row r="7" spans="1:42" ht="12" customHeight="1" x14ac:dyDescent="0.25">
      <c r="A7" s="4" t="s">
        <v>39</v>
      </c>
      <c r="B7" s="4" t="s">
        <v>101</v>
      </c>
      <c r="C7" s="4" t="s">
        <v>10</v>
      </c>
      <c r="D7" s="4">
        <v>90</v>
      </c>
      <c r="E7" s="4">
        <v>1100</v>
      </c>
      <c r="F7" s="4" t="s">
        <v>4</v>
      </c>
      <c r="G7" s="4" t="s">
        <v>25</v>
      </c>
      <c r="H7" s="4">
        <v>33</v>
      </c>
      <c r="I7" s="4" t="s">
        <v>102</v>
      </c>
      <c r="J7" s="4">
        <v>133</v>
      </c>
      <c r="K7" s="4" t="s">
        <v>13</v>
      </c>
      <c r="L7" s="98" t="str">
        <f t="shared" ref="L7:L27" si="0">CONCATENATE(C7,"-",D7,"-",E7,"-",F7,"-",G7,H7,"-",I7,J7,"-",K7)</f>
        <v>ABS118-90-1100-A-mgn33-ben133-NL(Li)</v>
      </c>
      <c r="M7" s="1"/>
      <c r="N7" s="3"/>
      <c r="O7" s="1"/>
      <c r="P7" s="4">
        <v>1.31</v>
      </c>
      <c r="Q7" s="4"/>
      <c r="R7" s="4">
        <v>1.42</v>
      </c>
      <c r="S7" s="4">
        <v>2.0099999999999998</v>
      </c>
      <c r="T7" s="4">
        <v>2.13</v>
      </c>
      <c r="U7" s="3"/>
      <c r="V7" s="3"/>
      <c r="W7" s="3"/>
    </row>
    <row r="8" spans="1:42" x14ac:dyDescent="0.25">
      <c r="A8" s="4" t="s">
        <v>23</v>
      </c>
      <c r="B8" s="4" t="s">
        <v>24</v>
      </c>
      <c r="C8" s="4" t="s">
        <v>10</v>
      </c>
      <c r="D8" s="4">
        <v>90</v>
      </c>
      <c r="E8" s="4">
        <v>10</v>
      </c>
      <c r="F8" s="4" t="s">
        <v>4</v>
      </c>
      <c r="G8" s="4" t="s">
        <v>25</v>
      </c>
      <c r="H8" s="4">
        <v>0.04</v>
      </c>
      <c r="I8" s="4"/>
      <c r="J8" s="4"/>
      <c r="K8" s="4" t="s">
        <v>13</v>
      </c>
      <c r="L8" s="98" t="str">
        <f t="shared" si="0"/>
        <v>ABS118-90-10-A-mgn0.04--NL(Li)</v>
      </c>
      <c r="M8" s="21"/>
      <c r="N8" s="21"/>
      <c r="O8" s="21"/>
      <c r="P8" s="21"/>
      <c r="Q8" s="21"/>
      <c r="R8" s="21"/>
      <c r="S8" s="21"/>
      <c r="T8" s="21"/>
      <c r="U8" s="21"/>
      <c r="V8" s="21"/>
      <c r="W8" s="21"/>
      <c r="X8">
        <v>0</v>
      </c>
      <c r="Y8">
        <v>0</v>
      </c>
      <c r="Z8">
        <v>0</v>
      </c>
      <c r="AA8">
        <v>0</v>
      </c>
      <c r="AB8">
        <v>0</v>
      </c>
      <c r="AC8">
        <v>0</v>
      </c>
      <c r="AD8">
        <v>0</v>
      </c>
      <c r="AE8">
        <v>0</v>
      </c>
      <c r="AF8">
        <v>0</v>
      </c>
      <c r="AG8">
        <v>0</v>
      </c>
      <c r="AH8">
        <v>0</v>
      </c>
      <c r="AI8">
        <v>0</v>
      </c>
      <c r="AJ8">
        <v>0</v>
      </c>
      <c r="AK8">
        <v>0</v>
      </c>
      <c r="AL8">
        <v>0</v>
      </c>
      <c r="AM8">
        <v>0</v>
      </c>
      <c r="AN8">
        <v>0</v>
      </c>
      <c r="AO8">
        <v>0</v>
      </c>
      <c r="AP8">
        <v>0</v>
      </c>
    </row>
    <row r="9" spans="1:42" x14ac:dyDescent="0.25">
      <c r="A9" s="4" t="s">
        <v>23</v>
      </c>
      <c r="B9" s="4" t="s">
        <v>24</v>
      </c>
      <c r="C9" s="4" t="s">
        <v>10</v>
      </c>
      <c r="D9" s="4">
        <v>90</v>
      </c>
      <c r="E9" s="4">
        <v>10</v>
      </c>
      <c r="F9" s="4" t="s">
        <v>4</v>
      </c>
      <c r="G9" s="4" t="s">
        <v>25</v>
      </c>
      <c r="H9" s="4">
        <v>0.4</v>
      </c>
      <c r="I9" s="4"/>
      <c r="J9" s="4"/>
      <c r="K9" s="4" t="s">
        <v>13</v>
      </c>
      <c r="L9" s="98" t="str">
        <f t="shared" si="0"/>
        <v>ABS118-90-10-A-mgn0.4--NL(Li)</v>
      </c>
      <c r="M9" s="21"/>
      <c r="N9" s="21"/>
      <c r="O9" s="21"/>
      <c r="P9" s="21"/>
      <c r="Q9" s="21"/>
      <c r="R9" s="21"/>
      <c r="S9" s="21"/>
      <c r="T9" s="21"/>
      <c r="U9" s="21"/>
      <c r="V9" s="21"/>
      <c r="W9" s="21"/>
      <c r="X9">
        <v>0</v>
      </c>
      <c r="Y9">
        <v>0</v>
      </c>
      <c r="Z9">
        <v>0</v>
      </c>
      <c r="AA9">
        <v>0</v>
      </c>
      <c r="AB9">
        <v>0</v>
      </c>
      <c r="AC9">
        <v>0</v>
      </c>
      <c r="AD9">
        <v>0</v>
      </c>
      <c r="AE9">
        <v>0</v>
      </c>
      <c r="AF9">
        <v>0</v>
      </c>
      <c r="AG9">
        <v>0</v>
      </c>
      <c r="AH9">
        <v>0</v>
      </c>
      <c r="AI9">
        <v>0</v>
      </c>
      <c r="AJ9">
        <v>0</v>
      </c>
      <c r="AK9">
        <v>0</v>
      </c>
      <c r="AL9">
        <v>0</v>
      </c>
      <c r="AM9">
        <v>0</v>
      </c>
      <c r="AN9">
        <v>0</v>
      </c>
      <c r="AO9">
        <v>0</v>
      </c>
      <c r="AP9">
        <v>0</v>
      </c>
    </row>
    <row r="10" spans="1:42" x14ac:dyDescent="0.25">
      <c r="A10" s="4" t="s">
        <v>23</v>
      </c>
      <c r="B10" s="4" t="s">
        <v>27</v>
      </c>
      <c r="C10" s="4" t="s">
        <v>10</v>
      </c>
      <c r="D10" s="4">
        <v>90</v>
      </c>
      <c r="E10" s="4">
        <v>10</v>
      </c>
      <c r="F10" s="4" t="s">
        <v>4</v>
      </c>
      <c r="G10" s="4" t="s">
        <v>28</v>
      </c>
      <c r="H10" s="4">
        <v>4</v>
      </c>
      <c r="I10" s="4"/>
      <c r="J10" s="4"/>
      <c r="K10" s="4" t="s">
        <v>13</v>
      </c>
      <c r="L10" s="98" t="str">
        <f t="shared" si="0"/>
        <v>ABS118-90-10-A-mgn*4--NL(Li)</v>
      </c>
      <c r="M10" s="21"/>
      <c r="N10" s="21"/>
      <c r="O10" s="21"/>
      <c r="P10" s="21"/>
      <c r="Q10" s="21"/>
      <c r="R10" s="21"/>
      <c r="S10" s="21"/>
      <c r="T10" s="21"/>
      <c r="U10" s="21"/>
      <c r="V10" s="21"/>
      <c r="W10" s="21"/>
      <c r="X10">
        <v>0</v>
      </c>
      <c r="Y10">
        <v>0</v>
      </c>
      <c r="Z10">
        <v>0</v>
      </c>
      <c r="AA10">
        <v>0</v>
      </c>
      <c r="AB10">
        <v>0</v>
      </c>
      <c r="AC10">
        <v>0</v>
      </c>
      <c r="AD10">
        <v>0</v>
      </c>
      <c r="AE10">
        <v>0</v>
      </c>
      <c r="AF10">
        <v>0</v>
      </c>
      <c r="AG10">
        <v>0</v>
      </c>
      <c r="AH10">
        <v>0</v>
      </c>
      <c r="AI10">
        <v>0</v>
      </c>
      <c r="AJ10">
        <v>0</v>
      </c>
      <c r="AK10">
        <v>0</v>
      </c>
      <c r="AL10">
        <v>0</v>
      </c>
      <c r="AM10">
        <v>0</v>
      </c>
      <c r="AN10">
        <v>0</v>
      </c>
      <c r="AO10">
        <v>0</v>
      </c>
      <c r="AP10">
        <v>0</v>
      </c>
    </row>
    <row r="11" spans="1:42" x14ac:dyDescent="0.25">
      <c r="A11" s="4" t="s">
        <v>23</v>
      </c>
      <c r="B11" s="4" t="s">
        <v>24</v>
      </c>
      <c r="C11" s="4" t="s">
        <v>10</v>
      </c>
      <c r="D11" s="4">
        <v>90</v>
      </c>
      <c r="E11" s="4">
        <v>10</v>
      </c>
      <c r="F11" s="4" t="s">
        <v>4</v>
      </c>
      <c r="G11" s="4" t="s">
        <v>25</v>
      </c>
      <c r="H11" s="4">
        <v>4</v>
      </c>
      <c r="I11" s="4"/>
      <c r="J11" s="4"/>
      <c r="K11" s="4" t="s">
        <v>13</v>
      </c>
      <c r="L11" s="98" t="str">
        <f t="shared" si="0"/>
        <v>ABS118-90-10-A-mgn4--NL(Li)</v>
      </c>
      <c r="M11" s="21"/>
      <c r="N11" s="21"/>
      <c r="O11" s="21"/>
      <c r="P11" s="21"/>
      <c r="Q11" s="21"/>
      <c r="R11" s="21"/>
      <c r="S11" s="21"/>
      <c r="T11" s="21"/>
      <c r="U11" s="21"/>
      <c r="V11" s="21"/>
      <c r="W11" s="21"/>
      <c r="X11">
        <v>0</v>
      </c>
      <c r="Y11">
        <v>0</v>
      </c>
      <c r="Z11">
        <v>0</v>
      </c>
      <c r="AA11">
        <v>0</v>
      </c>
      <c r="AB11">
        <v>0</v>
      </c>
      <c r="AC11">
        <v>0</v>
      </c>
      <c r="AD11">
        <v>0</v>
      </c>
      <c r="AE11">
        <v>0</v>
      </c>
      <c r="AF11">
        <v>0</v>
      </c>
      <c r="AG11">
        <v>0</v>
      </c>
      <c r="AH11">
        <v>0</v>
      </c>
      <c r="AI11">
        <v>0</v>
      </c>
      <c r="AJ11">
        <v>0</v>
      </c>
      <c r="AK11">
        <v>0</v>
      </c>
      <c r="AL11">
        <v>0</v>
      </c>
      <c r="AM11">
        <v>0</v>
      </c>
      <c r="AN11">
        <v>0</v>
      </c>
      <c r="AO11">
        <v>0</v>
      </c>
      <c r="AP11">
        <v>0</v>
      </c>
    </row>
    <row r="12" spans="1:42" x14ac:dyDescent="0.25">
      <c r="A12" s="4" t="s">
        <v>23</v>
      </c>
      <c r="B12" s="4" t="s">
        <v>27</v>
      </c>
      <c r="C12" s="4" t="s">
        <v>10</v>
      </c>
      <c r="D12" s="4">
        <v>90</v>
      </c>
      <c r="E12" s="4">
        <v>10</v>
      </c>
      <c r="F12" s="4" t="s">
        <v>4</v>
      </c>
      <c r="G12" s="4" t="s">
        <v>28</v>
      </c>
      <c r="H12" s="4">
        <v>40</v>
      </c>
      <c r="I12" s="4"/>
      <c r="J12" s="4"/>
      <c r="K12" s="4" t="s">
        <v>13</v>
      </c>
      <c r="L12" s="98" t="str">
        <f t="shared" si="0"/>
        <v>ABS118-90-10-A-mgn*40--NL(Li)</v>
      </c>
      <c r="M12" s="21"/>
      <c r="N12" s="21"/>
      <c r="O12" s="21"/>
      <c r="P12" s="21"/>
      <c r="Q12" s="21"/>
      <c r="R12" s="21"/>
      <c r="S12" s="21"/>
      <c r="T12" s="21"/>
      <c r="U12" s="21"/>
      <c r="V12" s="21"/>
      <c r="W12" s="21"/>
      <c r="X12">
        <v>0</v>
      </c>
      <c r="Y12">
        <v>0</v>
      </c>
      <c r="Z12">
        <v>0</v>
      </c>
      <c r="AA12">
        <v>0</v>
      </c>
      <c r="AB12">
        <v>0</v>
      </c>
      <c r="AC12">
        <v>0</v>
      </c>
      <c r="AD12">
        <v>0</v>
      </c>
      <c r="AE12">
        <v>0</v>
      </c>
      <c r="AF12">
        <v>0</v>
      </c>
      <c r="AG12">
        <v>0</v>
      </c>
      <c r="AH12">
        <v>0</v>
      </c>
      <c r="AI12">
        <v>0</v>
      </c>
      <c r="AJ12">
        <v>0</v>
      </c>
      <c r="AK12">
        <v>0</v>
      </c>
      <c r="AL12">
        <v>0</v>
      </c>
      <c r="AM12">
        <v>0</v>
      </c>
      <c r="AN12">
        <v>0</v>
      </c>
      <c r="AO12">
        <v>0</v>
      </c>
      <c r="AP12">
        <v>0</v>
      </c>
    </row>
    <row r="13" spans="1:42" x14ac:dyDescent="0.25">
      <c r="A13" s="4" t="s">
        <v>23</v>
      </c>
      <c r="B13" s="4" t="s">
        <v>24</v>
      </c>
      <c r="C13" s="4" t="s">
        <v>10</v>
      </c>
      <c r="D13" s="4">
        <v>90</v>
      </c>
      <c r="E13" s="4">
        <v>10</v>
      </c>
      <c r="F13" s="4" t="s">
        <v>4</v>
      </c>
      <c r="G13" s="4" t="s">
        <v>25</v>
      </c>
      <c r="H13" s="4">
        <v>40</v>
      </c>
      <c r="I13" s="4"/>
      <c r="J13" s="4"/>
      <c r="K13" s="4" t="s">
        <v>13</v>
      </c>
      <c r="L13" s="98" t="str">
        <f t="shared" si="0"/>
        <v>ABS118-90-10-A-mgn40--NL(Li)</v>
      </c>
      <c r="M13" s="21"/>
      <c r="N13" s="21"/>
      <c r="O13" s="21"/>
      <c r="P13" s="21"/>
      <c r="Q13" s="21"/>
      <c r="R13" s="21"/>
      <c r="S13" s="21"/>
      <c r="T13" s="21"/>
      <c r="U13" s="21"/>
      <c r="V13" s="21"/>
      <c r="W13" s="21"/>
      <c r="X13">
        <v>0</v>
      </c>
      <c r="Y13">
        <v>0</v>
      </c>
      <c r="Z13">
        <v>0</v>
      </c>
      <c r="AA13">
        <v>0</v>
      </c>
      <c r="AB13">
        <v>0</v>
      </c>
      <c r="AC13">
        <v>0</v>
      </c>
      <c r="AD13">
        <v>0</v>
      </c>
      <c r="AE13">
        <v>0</v>
      </c>
      <c r="AF13">
        <v>0</v>
      </c>
      <c r="AG13">
        <v>0</v>
      </c>
      <c r="AH13">
        <v>0</v>
      </c>
      <c r="AI13">
        <v>0</v>
      </c>
      <c r="AJ13">
        <v>0</v>
      </c>
      <c r="AK13">
        <v>0</v>
      </c>
      <c r="AL13">
        <v>0</v>
      </c>
      <c r="AM13">
        <v>0</v>
      </c>
      <c r="AN13">
        <v>0</v>
      </c>
      <c r="AO13">
        <v>0</v>
      </c>
      <c r="AP13">
        <v>0</v>
      </c>
    </row>
    <row r="14" spans="1:42" x14ac:dyDescent="0.25">
      <c r="A14" s="4" t="s">
        <v>39</v>
      </c>
      <c r="B14" s="4" t="s">
        <v>99</v>
      </c>
      <c r="C14" s="4" t="s">
        <v>10</v>
      </c>
      <c r="D14" s="4">
        <v>90</v>
      </c>
      <c r="E14" s="4">
        <v>1320</v>
      </c>
      <c r="F14" s="4" t="s">
        <v>4</v>
      </c>
      <c r="G14" s="4" t="s">
        <v>25</v>
      </c>
      <c r="H14" s="4">
        <v>40</v>
      </c>
      <c r="I14" s="4"/>
      <c r="J14" s="4"/>
      <c r="K14" s="4" t="s">
        <v>13</v>
      </c>
      <c r="L14" s="98" t="str">
        <f t="shared" si="0"/>
        <v>ABS118-90-1320-A-mgn40--NL(Li)</v>
      </c>
      <c r="M14" s="21"/>
      <c r="N14" s="21"/>
      <c r="O14" s="21"/>
      <c r="P14" s="21">
        <v>0.98</v>
      </c>
      <c r="Q14" s="21"/>
      <c r="R14" s="21"/>
      <c r="S14" s="21"/>
      <c r="T14" s="21"/>
      <c r="U14" s="21"/>
      <c r="V14" s="21"/>
      <c r="W14" s="21"/>
    </row>
    <row r="15" spans="1:42" x14ac:dyDescent="0.25">
      <c r="A15" s="4" t="s">
        <v>39</v>
      </c>
      <c r="B15" s="4" t="s">
        <v>100</v>
      </c>
      <c r="C15" s="4" t="s">
        <v>10</v>
      </c>
      <c r="D15" s="4">
        <v>90</v>
      </c>
      <c r="E15" s="4">
        <v>1050</v>
      </c>
      <c r="F15" s="4" t="s">
        <v>4</v>
      </c>
      <c r="G15" s="4" t="s">
        <v>25</v>
      </c>
      <c r="H15" s="4">
        <v>320</v>
      </c>
      <c r="I15" s="4"/>
      <c r="J15" s="4"/>
      <c r="K15" s="4" t="s">
        <v>13</v>
      </c>
      <c r="L15" s="98" t="str">
        <f t="shared" si="0"/>
        <v>ABS118-90-1050-A-mgn320--NL(Li)</v>
      </c>
      <c r="M15" s="21"/>
      <c r="N15" s="21"/>
      <c r="O15" s="21"/>
      <c r="P15" s="21">
        <v>1.425</v>
      </c>
      <c r="Q15" s="21">
        <v>1.38</v>
      </c>
      <c r="R15" s="21">
        <v>1.46</v>
      </c>
      <c r="S15" s="21">
        <v>1.23</v>
      </c>
      <c r="T15" s="21">
        <v>2.2400000000000002</v>
      </c>
      <c r="U15" s="21"/>
      <c r="V15" s="21"/>
      <c r="W15" s="21"/>
    </row>
    <row r="16" spans="1:42" x14ac:dyDescent="0.25">
      <c r="A16" s="4" t="s">
        <v>23</v>
      </c>
      <c r="B16" s="4" t="s">
        <v>110</v>
      </c>
      <c r="C16" s="4" t="s">
        <v>10</v>
      </c>
      <c r="D16" s="4">
        <v>90</v>
      </c>
      <c r="E16" s="4">
        <v>10</v>
      </c>
      <c r="F16" s="4" t="s">
        <v>111</v>
      </c>
      <c r="G16" s="4"/>
      <c r="H16" s="4"/>
      <c r="I16" s="4"/>
      <c r="J16" s="4"/>
      <c r="K16" s="4" t="s">
        <v>13</v>
      </c>
      <c r="L16" s="98" t="str">
        <f t="shared" si="0"/>
        <v>ABS118-90-10-A(pH2.5)---NL(Li)</v>
      </c>
      <c r="M16" s="21"/>
      <c r="N16" s="21"/>
      <c r="O16" s="21"/>
      <c r="P16" s="21"/>
      <c r="Q16" s="21"/>
      <c r="R16" s="21"/>
      <c r="S16" s="21"/>
      <c r="T16" s="21"/>
      <c r="U16" s="21"/>
      <c r="V16" s="21"/>
      <c r="W16" s="21"/>
    </row>
    <row r="17" spans="1:42" x14ac:dyDescent="0.25">
      <c r="A17" s="4" t="s">
        <v>23</v>
      </c>
      <c r="B17" s="4" t="s">
        <v>110</v>
      </c>
      <c r="C17" s="4" t="s">
        <v>10</v>
      </c>
      <c r="D17" s="4">
        <v>90</v>
      </c>
      <c r="E17" s="4">
        <v>10</v>
      </c>
      <c r="F17" s="4" t="s">
        <v>112</v>
      </c>
      <c r="G17" s="4"/>
      <c r="H17" s="4"/>
      <c r="I17" s="4"/>
      <c r="J17" s="4"/>
      <c r="K17" s="4" t="s">
        <v>13</v>
      </c>
      <c r="L17" s="98" t="str">
        <f t="shared" si="0"/>
        <v>ABS118-90-10-A(pH5.6)---NL(Li)</v>
      </c>
      <c r="M17" s="21"/>
      <c r="N17" s="21"/>
      <c r="O17" s="21"/>
      <c r="P17" s="21"/>
      <c r="Q17" s="21"/>
      <c r="R17" s="21"/>
      <c r="S17" s="21"/>
      <c r="T17" s="21"/>
      <c r="U17" s="21"/>
      <c r="V17" s="21"/>
      <c r="W17" s="21"/>
    </row>
    <row r="18" spans="1:42" x14ac:dyDescent="0.25">
      <c r="A18" s="4" t="s">
        <v>23</v>
      </c>
      <c r="B18" s="4" t="s">
        <v>110</v>
      </c>
      <c r="C18" s="4" t="s">
        <v>10</v>
      </c>
      <c r="D18" s="4">
        <v>90</v>
      </c>
      <c r="E18" s="4">
        <v>10</v>
      </c>
      <c r="F18" s="4" t="s">
        <v>113</v>
      </c>
      <c r="G18" s="4"/>
      <c r="H18" s="4"/>
      <c r="I18" s="4"/>
      <c r="J18" s="4"/>
      <c r="K18" s="4" t="s">
        <v>13</v>
      </c>
      <c r="L18" s="98" t="str">
        <f t="shared" si="0"/>
        <v>ABS118-90-10-A(pH6.1)---NL(Li)</v>
      </c>
      <c r="M18" s="21"/>
      <c r="N18" s="21"/>
      <c r="O18" s="21"/>
      <c r="P18" s="21"/>
      <c r="Q18" s="21"/>
      <c r="R18" s="21"/>
      <c r="S18" s="21"/>
      <c r="T18" s="21"/>
      <c r="U18" s="21"/>
      <c r="V18" s="21"/>
      <c r="W18" s="21"/>
    </row>
    <row r="19" spans="1:42" x14ac:dyDescent="0.25">
      <c r="A19" s="4" t="s">
        <v>23</v>
      </c>
      <c r="B19" s="4" t="s">
        <v>110</v>
      </c>
      <c r="C19" s="4" t="s">
        <v>10</v>
      </c>
      <c r="D19" s="4">
        <v>90</v>
      </c>
      <c r="E19" s="4">
        <v>10</v>
      </c>
      <c r="F19" s="4" t="s">
        <v>114</v>
      </c>
      <c r="G19" s="4"/>
      <c r="H19" s="4"/>
      <c r="I19" s="4"/>
      <c r="J19" s="4"/>
      <c r="K19" s="4" t="s">
        <v>13</v>
      </c>
      <c r="L19" s="98" t="str">
        <f t="shared" si="0"/>
        <v>ABS118-90-10-A(pH8.2)---NL(Li)</v>
      </c>
      <c r="M19" s="21"/>
      <c r="N19" s="21"/>
      <c r="O19" s="21"/>
      <c r="P19" s="21"/>
      <c r="Q19" s="21"/>
      <c r="R19" s="21"/>
      <c r="S19" s="21"/>
      <c r="T19" s="21"/>
      <c r="U19" s="21"/>
      <c r="V19" s="21"/>
      <c r="W19" s="21"/>
    </row>
    <row r="20" spans="1:42" x14ac:dyDescent="0.25">
      <c r="A20" s="4" t="s">
        <v>23</v>
      </c>
      <c r="B20" s="4" t="s">
        <v>110</v>
      </c>
      <c r="C20" s="4" t="s">
        <v>10</v>
      </c>
      <c r="D20" s="4">
        <v>90</v>
      </c>
      <c r="E20" s="4">
        <v>10</v>
      </c>
      <c r="F20" s="4" t="s">
        <v>115</v>
      </c>
      <c r="G20" s="4"/>
      <c r="H20" s="4"/>
      <c r="I20" s="4"/>
      <c r="J20" s="4"/>
      <c r="K20" s="4" t="s">
        <v>13</v>
      </c>
      <c r="L20" s="98" t="str">
        <f t="shared" si="0"/>
        <v>ABS118-90-10-A(pH9 unbf.)---NL(Li)</v>
      </c>
      <c r="M20" s="21"/>
      <c r="N20" s="21"/>
      <c r="O20" s="21"/>
      <c r="P20" s="21"/>
      <c r="Q20" s="21"/>
      <c r="R20" s="21"/>
      <c r="S20" s="21"/>
      <c r="T20" s="21"/>
      <c r="U20" s="21"/>
      <c r="V20" s="21"/>
      <c r="W20" s="21"/>
    </row>
    <row r="21" spans="1:42" x14ac:dyDescent="0.25">
      <c r="A21" s="4" t="s">
        <v>23</v>
      </c>
      <c r="B21" s="4" t="s">
        <v>27</v>
      </c>
      <c r="C21" s="4" t="s">
        <v>10</v>
      </c>
      <c r="D21" s="4">
        <v>90</v>
      </c>
      <c r="E21" s="4">
        <v>10</v>
      </c>
      <c r="F21" s="4" t="s">
        <v>4</v>
      </c>
      <c r="G21" s="4" t="s">
        <v>26</v>
      </c>
      <c r="H21" s="4">
        <v>40</v>
      </c>
      <c r="I21" s="4"/>
      <c r="J21" s="4"/>
      <c r="K21" s="4" t="s">
        <v>13</v>
      </c>
      <c r="L21" s="98" t="str">
        <f t="shared" si="0"/>
        <v>ABS118-90-10-A-feoh40--NL(Li)</v>
      </c>
      <c r="M21" s="21"/>
      <c r="N21" s="21"/>
      <c r="O21" s="21"/>
      <c r="P21" s="21"/>
      <c r="Q21" s="21"/>
      <c r="R21" s="21"/>
      <c r="S21" s="21"/>
      <c r="T21" s="21"/>
      <c r="U21" s="21"/>
      <c r="V21" s="21"/>
      <c r="W21" s="21"/>
      <c r="X21">
        <v>0</v>
      </c>
      <c r="Y21">
        <v>0</v>
      </c>
      <c r="Z21">
        <v>0</v>
      </c>
      <c r="AA21">
        <v>0</v>
      </c>
      <c r="AB21">
        <v>0</v>
      </c>
      <c r="AC21">
        <v>0</v>
      </c>
      <c r="AD21">
        <v>0</v>
      </c>
      <c r="AE21">
        <v>0</v>
      </c>
      <c r="AF21">
        <v>0</v>
      </c>
      <c r="AG21">
        <v>0</v>
      </c>
      <c r="AH21">
        <v>0</v>
      </c>
      <c r="AI21">
        <v>0</v>
      </c>
      <c r="AJ21">
        <v>0</v>
      </c>
      <c r="AK21">
        <v>0</v>
      </c>
      <c r="AL21">
        <v>0</v>
      </c>
      <c r="AM21">
        <v>0</v>
      </c>
      <c r="AN21">
        <v>0</v>
      </c>
      <c r="AO21">
        <v>0</v>
      </c>
      <c r="AP21">
        <v>0</v>
      </c>
    </row>
    <row r="22" spans="1:42" x14ac:dyDescent="0.25">
      <c r="A22" s="4" t="s">
        <v>59</v>
      </c>
      <c r="B22" s="4" t="s">
        <v>60</v>
      </c>
      <c r="C22" s="4" t="s">
        <v>10</v>
      </c>
      <c r="D22" s="4">
        <v>90</v>
      </c>
      <c r="E22" s="4">
        <v>10</v>
      </c>
      <c r="F22" s="4" t="s">
        <v>4</v>
      </c>
      <c r="G22" s="4"/>
      <c r="H22" s="4"/>
      <c r="I22" s="4"/>
      <c r="J22" s="4" t="s">
        <v>63</v>
      </c>
      <c r="K22" s="4" t="s">
        <v>13</v>
      </c>
      <c r="L22" s="98" t="str">
        <f t="shared" si="0"/>
        <v>ABS118-90-10-A--STU-NL(Li)</v>
      </c>
      <c r="M22" s="21"/>
      <c r="N22" s="21"/>
      <c r="O22" s="21"/>
      <c r="Q22" s="21"/>
      <c r="V22" s="21"/>
      <c r="W22" s="21"/>
    </row>
    <row r="23" spans="1:42" x14ac:dyDescent="0.25">
      <c r="A23" s="4" t="s">
        <v>61</v>
      </c>
      <c r="B23" s="4" t="s">
        <v>62</v>
      </c>
      <c r="C23" s="4" t="s">
        <v>10</v>
      </c>
      <c r="D23" s="4">
        <v>90</v>
      </c>
      <c r="E23" s="4">
        <v>10</v>
      </c>
      <c r="F23" s="4" t="s">
        <v>4</v>
      </c>
      <c r="G23" s="4"/>
      <c r="H23" s="4"/>
      <c r="I23" s="4"/>
      <c r="J23" s="4" t="s">
        <v>64</v>
      </c>
      <c r="K23" s="4" t="s">
        <v>13</v>
      </c>
      <c r="L23" s="98" t="str">
        <f t="shared" si="0"/>
        <v>ABS118-90-10-A--EIR-NL(Li)</v>
      </c>
      <c r="M23" s="21"/>
      <c r="N23" s="21"/>
      <c r="O23" s="21"/>
      <c r="P23" s="21"/>
      <c r="Q23" s="21"/>
      <c r="R23" s="21"/>
      <c r="S23" s="21"/>
      <c r="T23" s="21"/>
      <c r="U23" s="21"/>
      <c r="V23" s="21"/>
      <c r="W23" s="21"/>
    </row>
    <row r="24" spans="1:42" x14ac:dyDescent="0.25">
      <c r="A24" s="4" t="s">
        <v>39</v>
      </c>
      <c r="B24" s="4" t="s">
        <v>66</v>
      </c>
      <c r="C24" s="4" t="s">
        <v>10</v>
      </c>
      <c r="D24" s="4">
        <v>90</v>
      </c>
      <c r="E24" s="4">
        <v>10</v>
      </c>
      <c r="F24" s="4" t="s">
        <v>4</v>
      </c>
      <c r="G24" s="4"/>
      <c r="H24" s="4"/>
      <c r="I24" s="4"/>
      <c r="J24" s="4"/>
      <c r="K24" s="4" t="s">
        <v>13</v>
      </c>
      <c r="L24" s="98" t="str">
        <f t="shared" si="0"/>
        <v>ABS118-90-10-A---NL(Li)</v>
      </c>
      <c r="M24" s="21"/>
      <c r="N24" s="21">
        <v>7.2</v>
      </c>
      <c r="O24" s="21"/>
      <c r="P24" s="21">
        <v>10</v>
      </c>
      <c r="Q24" s="21"/>
      <c r="R24" s="21">
        <v>11</v>
      </c>
      <c r="S24" s="21"/>
      <c r="T24" s="21"/>
      <c r="U24" s="21"/>
      <c r="V24" s="21"/>
      <c r="W24" s="21"/>
    </row>
    <row r="25" spans="1:42" x14ac:dyDescent="0.25">
      <c r="A25" s="4" t="s">
        <v>39</v>
      </c>
      <c r="B25" s="4" t="s">
        <v>66</v>
      </c>
      <c r="C25" s="4" t="s">
        <v>10</v>
      </c>
      <c r="D25" s="4">
        <v>90</v>
      </c>
      <c r="E25" s="4">
        <v>50</v>
      </c>
      <c r="F25" s="4" t="s">
        <v>4</v>
      </c>
      <c r="G25" s="4"/>
      <c r="H25" s="4"/>
      <c r="I25" s="4"/>
      <c r="J25" s="4"/>
      <c r="K25" s="4" t="s">
        <v>13</v>
      </c>
      <c r="L25" s="98" t="str">
        <f t="shared" si="0"/>
        <v>ABS118-90-50-A---NL(Li)</v>
      </c>
      <c r="M25" s="21"/>
      <c r="N25" s="21"/>
      <c r="O25" s="21"/>
      <c r="P25" s="21"/>
      <c r="Q25" s="21"/>
      <c r="R25" s="21">
        <v>10</v>
      </c>
      <c r="S25" s="21">
        <v>10</v>
      </c>
      <c r="T25" s="21"/>
      <c r="U25" s="21"/>
      <c r="V25" s="21"/>
      <c r="W25" s="21"/>
    </row>
    <row r="26" spans="1:42" x14ac:dyDescent="0.25">
      <c r="A26" s="4" t="s">
        <v>39</v>
      </c>
      <c r="B26" s="4" t="s">
        <v>66</v>
      </c>
      <c r="C26" s="4" t="s">
        <v>10</v>
      </c>
      <c r="D26" s="4">
        <v>90</v>
      </c>
      <c r="E26" s="4">
        <v>150</v>
      </c>
      <c r="F26" s="4" t="s">
        <v>4</v>
      </c>
      <c r="G26" s="4"/>
      <c r="H26" s="4"/>
      <c r="I26" s="4"/>
      <c r="J26" s="4"/>
      <c r="K26" s="4" t="s">
        <v>13</v>
      </c>
      <c r="L26" s="98" t="str">
        <f t="shared" si="0"/>
        <v>ABS118-90-150-A---NL(Li)</v>
      </c>
      <c r="M26" s="21"/>
      <c r="N26" s="21"/>
      <c r="O26" s="21"/>
      <c r="P26" s="21">
        <v>1.51</v>
      </c>
      <c r="Q26" s="21"/>
      <c r="R26" s="21">
        <v>1.68</v>
      </c>
      <c r="S26" s="21">
        <v>1.69</v>
      </c>
      <c r="T26" s="21">
        <v>2.1800000000000002</v>
      </c>
      <c r="U26" s="21"/>
      <c r="V26" s="21"/>
      <c r="W26" s="21"/>
    </row>
    <row r="27" spans="1:42" x14ac:dyDescent="0.25">
      <c r="A27" s="4" t="s">
        <v>39</v>
      </c>
      <c r="B27" s="4" t="s">
        <v>65</v>
      </c>
      <c r="C27" s="4" t="s">
        <v>10</v>
      </c>
      <c r="D27" s="4">
        <v>90</v>
      </c>
      <c r="E27" s="4">
        <v>260</v>
      </c>
      <c r="F27" s="4" t="s">
        <v>4</v>
      </c>
      <c r="G27" s="4"/>
      <c r="H27" s="4"/>
      <c r="I27" s="4"/>
      <c r="J27" s="4"/>
      <c r="K27" s="4" t="s">
        <v>13</v>
      </c>
      <c r="L27" s="98" t="str">
        <f t="shared" si="0"/>
        <v>ABS118-90-260-A---NL(Li)</v>
      </c>
      <c r="M27" s="21"/>
      <c r="N27" s="21"/>
      <c r="O27" s="21"/>
      <c r="P27" s="21"/>
      <c r="Q27" s="21"/>
      <c r="R27" s="21">
        <v>3.2</v>
      </c>
      <c r="S27" s="21">
        <v>2.9</v>
      </c>
      <c r="T27" s="21"/>
      <c r="U27" s="21"/>
      <c r="V27" s="21"/>
      <c r="W27" s="21"/>
    </row>
    <row r="28" spans="1:42" x14ac:dyDescent="0.25">
      <c r="A28" s="4" t="s">
        <v>39</v>
      </c>
      <c r="B28" s="4" t="s">
        <v>65</v>
      </c>
      <c r="C28" s="4" t="s">
        <v>10</v>
      </c>
      <c r="D28" s="4">
        <v>90</v>
      </c>
      <c r="E28" s="4">
        <v>1100</v>
      </c>
      <c r="F28" s="4" t="s">
        <v>4</v>
      </c>
      <c r="G28" s="4"/>
      <c r="H28" s="4"/>
      <c r="I28" s="4"/>
      <c r="J28" s="4"/>
      <c r="K28" s="4" t="s">
        <v>13</v>
      </c>
      <c r="L28" s="98" t="str">
        <f>CONCATENATE(C28,"-",D28,"-",E28,"-",F28,"-",G28,H28,"-",I28,J28,"-",K28)</f>
        <v>ABS118-90-1100-A---NL(Li)</v>
      </c>
      <c r="M28" s="4">
        <v>0</v>
      </c>
      <c r="N28" s="4">
        <v>0</v>
      </c>
      <c r="O28" s="4">
        <v>0</v>
      </c>
      <c r="P28" s="4">
        <v>0.77</v>
      </c>
      <c r="Q28" s="4"/>
      <c r="R28" s="4">
        <v>0.98</v>
      </c>
      <c r="S28" s="4">
        <v>0.84</v>
      </c>
      <c r="T28" s="4"/>
      <c r="U28" s="4"/>
      <c r="V28" s="4">
        <v>1.41</v>
      </c>
      <c r="W28" s="4">
        <v>0</v>
      </c>
      <c r="X28">
        <v>0</v>
      </c>
      <c r="Y28">
        <v>0</v>
      </c>
      <c r="Z28">
        <v>0</v>
      </c>
      <c r="AA28">
        <v>0</v>
      </c>
      <c r="AB28">
        <v>0</v>
      </c>
      <c r="AC28">
        <v>0</v>
      </c>
      <c r="AD28">
        <v>0</v>
      </c>
      <c r="AE28">
        <v>0</v>
      </c>
      <c r="AF28">
        <v>0</v>
      </c>
      <c r="AG28">
        <v>0</v>
      </c>
      <c r="AH28">
        <v>0</v>
      </c>
      <c r="AI28">
        <v>0</v>
      </c>
      <c r="AJ28">
        <v>0</v>
      </c>
      <c r="AK28">
        <v>0</v>
      </c>
      <c r="AL28">
        <v>0</v>
      </c>
      <c r="AM28">
        <v>0</v>
      </c>
      <c r="AN28">
        <v>0</v>
      </c>
      <c r="AO28">
        <v>0</v>
      </c>
      <c r="AP28">
        <v>0</v>
      </c>
    </row>
    <row r="29" spans="1:42" x14ac:dyDescent="0.25">
      <c r="A29" s="4" t="s">
        <v>39</v>
      </c>
      <c r="B29" s="4" t="s">
        <v>16</v>
      </c>
      <c r="C29" s="4" t="s">
        <v>10</v>
      </c>
      <c r="D29" s="4">
        <v>70</v>
      </c>
      <c r="E29" s="4">
        <v>1100</v>
      </c>
      <c r="F29" s="4" t="s">
        <v>4</v>
      </c>
      <c r="G29" s="4"/>
      <c r="H29" s="4"/>
      <c r="I29" s="4"/>
      <c r="J29" s="4"/>
      <c r="K29" s="4" t="s">
        <v>13</v>
      </c>
      <c r="L29" s="98" t="str">
        <f>CONCATENATE(C29,"-",D29,"-",E29,"-",F29,"-",G29,H29,"-",I29,J29,"-",K29)</f>
        <v>ABS118-70-1100-A---NL(Li)</v>
      </c>
      <c r="M29" s="4"/>
      <c r="N29" s="4"/>
      <c r="O29" s="4"/>
      <c r="P29" s="4">
        <v>1.21</v>
      </c>
      <c r="Q29" s="4"/>
      <c r="R29" s="4">
        <v>1.02</v>
      </c>
      <c r="S29" s="4">
        <v>1.02</v>
      </c>
      <c r="T29" s="4"/>
      <c r="U29" s="4"/>
      <c r="V29" s="4">
        <v>1.17</v>
      </c>
      <c r="W29" s="4"/>
    </row>
    <row r="30" spans="1:42" x14ac:dyDescent="0.25">
      <c r="A30" s="4" t="s">
        <v>39</v>
      </c>
      <c r="B30" s="4" t="s">
        <v>16</v>
      </c>
      <c r="C30" s="4" t="s">
        <v>10</v>
      </c>
      <c r="D30" s="4">
        <v>50</v>
      </c>
      <c r="E30" s="4">
        <v>1100</v>
      </c>
      <c r="F30" s="4" t="s">
        <v>4</v>
      </c>
      <c r="G30" s="4"/>
      <c r="H30" s="4"/>
      <c r="I30" s="4"/>
      <c r="J30" s="4"/>
      <c r="K30" s="4" t="s">
        <v>13</v>
      </c>
      <c r="L30" s="98" t="str">
        <f>CONCATENATE(C30,"-",D30,"-",E30,"-",F30,"-",G30,H30,"-",I30,J30,"-",K30)</f>
        <v>ABS118-50-1100-A---NL(Li)</v>
      </c>
      <c r="M30" s="4"/>
      <c r="N30" s="4"/>
      <c r="O30" s="4"/>
      <c r="P30" s="4">
        <v>0.36</v>
      </c>
      <c r="Q30" s="4"/>
      <c r="R30" s="4">
        <v>0.73</v>
      </c>
      <c r="S30" s="4">
        <v>0.83</v>
      </c>
      <c r="T30" s="4"/>
      <c r="U30" s="4"/>
      <c r="V30" s="4">
        <v>0.95</v>
      </c>
      <c r="W30" s="4"/>
    </row>
    <row r="31" spans="1:42" s="35" customFormat="1" x14ac:dyDescent="0.25">
      <c r="A31" s="4" t="s">
        <v>23</v>
      </c>
      <c r="B31" s="4" t="s">
        <v>109</v>
      </c>
      <c r="C31" s="4" t="s">
        <v>10</v>
      </c>
      <c r="D31" s="4">
        <v>40</v>
      </c>
      <c r="E31" s="4">
        <v>260</v>
      </c>
      <c r="F31" s="4" t="s">
        <v>4</v>
      </c>
      <c r="G31" s="4"/>
      <c r="H31" s="4"/>
      <c r="I31" s="4"/>
      <c r="J31" s="4"/>
      <c r="K31" s="4" t="s">
        <v>13</v>
      </c>
      <c r="L31" s="98" t="str">
        <f t="shared" ref="L31:L70" si="1">CONCATENATE(C31,"-",D31,"-",E31,"-",F31,"-",G31,H31,"-",I31,J31,"-",K31)</f>
        <v>ABS118-40-260-A---NL(Li)</v>
      </c>
      <c r="M31" s="4"/>
      <c r="N31" s="4"/>
      <c r="O31" s="4"/>
      <c r="P31" s="4"/>
      <c r="Q31" s="4"/>
      <c r="R31" s="4"/>
      <c r="S31" s="4"/>
      <c r="T31" s="4"/>
      <c r="U31" s="4"/>
      <c r="V31" s="4"/>
      <c r="W31" s="4"/>
    </row>
    <row r="32" spans="1:42" s="35" customFormat="1" x14ac:dyDescent="0.25">
      <c r="A32" s="4" t="s">
        <v>23</v>
      </c>
      <c r="B32" s="4" t="s">
        <v>109</v>
      </c>
      <c r="C32" s="4" t="s">
        <v>10</v>
      </c>
      <c r="D32" s="4">
        <v>70</v>
      </c>
      <c r="E32" s="4">
        <v>50</v>
      </c>
      <c r="F32" s="4" t="s">
        <v>4</v>
      </c>
      <c r="G32" s="4"/>
      <c r="H32" s="4"/>
      <c r="I32" s="4"/>
      <c r="J32" s="4"/>
      <c r="K32" s="4" t="s">
        <v>13</v>
      </c>
      <c r="L32" s="98" t="str">
        <f t="shared" si="1"/>
        <v>ABS118-70-50-A---NL(Li)</v>
      </c>
      <c r="M32" s="4"/>
      <c r="N32" s="4"/>
      <c r="O32" s="4"/>
      <c r="P32" s="4"/>
      <c r="Q32" s="4"/>
      <c r="R32" s="4"/>
      <c r="S32" s="4"/>
      <c r="T32" s="4"/>
      <c r="U32" s="4"/>
      <c r="V32" s="4"/>
      <c r="W32" s="4"/>
    </row>
    <row r="33" spans="1:49" s="35" customFormat="1" x14ac:dyDescent="0.25">
      <c r="A33" s="4" t="s">
        <v>23</v>
      </c>
      <c r="B33" s="4" t="s">
        <v>109</v>
      </c>
      <c r="C33" s="4" t="s">
        <v>10</v>
      </c>
      <c r="D33" s="4">
        <v>90</v>
      </c>
      <c r="E33" s="4">
        <v>260</v>
      </c>
      <c r="F33" s="4" t="s">
        <v>4</v>
      </c>
      <c r="G33" s="4"/>
      <c r="H33" s="4"/>
      <c r="I33" s="4"/>
      <c r="J33" s="4"/>
      <c r="K33" s="4" t="s">
        <v>13</v>
      </c>
      <c r="L33" s="98" t="str">
        <f t="shared" si="1"/>
        <v>ABS118-90-260-A---NL(Li)</v>
      </c>
      <c r="M33" s="4"/>
      <c r="N33" s="4"/>
      <c r="O33" s="4"/>
      <c r="P33" s="4"/>
      <c r="Q33" s="4"/>
      <c r="R33" s="4"/>
      <c r="S33" s="4"/>
      <c r="T33" s="4"/>
      <c r="U33" s="4"/>
      <c r="V33" s="4"/>
      <c r="W33" s="4"/>
    </row>
    <row r="34" spans="1:49" s="35" customFormat="1" x14ac:dyDescent="0.25">
      <c r="A34" s="4" t="s">
        <v>23</v>
      </c>
      <c r="B34" s="4" t="s">
        <v>109</v>
      </c>
      <c r="C34" s="4" t="s">
        <v>10</v>
      </c>
      <c r="D34" s="4">
        <v>90</v>
      </c>
      <c r="E34" s="4">
        <v>50</v>
      </c>
      <c r="F34" s="4" t="s">
        <v>4</v>
      </c>
      <c r="G34" s="4"/>
      <c r="H34" s="4"/>
      <c r="I34" s="4"/>
      <c r="J34" s="4"/>
      <c r="K34" s="4" t="s">
        <v>13</v>
      </c>
      <c r="L34" s="98" t="str">
        <f t="shared" si="1"/>
        <v>ABS118-90-50-A---NL(Li)</v>
      </c>
      <c r="M34" s="4"/>
      <c r="N34" s="4"/>
      <c r="O34" s="4"/>
      <c r="P34" s="4"/>
      <c r="Q34" s="4"/>
      <c r="R34" s="4"/>
      <c r="S34" s="4"/>
      <c r="T34" s="4"/>
      <c r="U34" s="4"/>
      <c r="V34" s="4"/>
      <c r="W34" s="4"/>
    </row>
    <row r="35" spans="1:49" s="35" customFormat="1" x14ac:dyDescent="0.25">
      <c r="A35" s="4" t="s">
        <v>23</v>
      </c>
      <c r="B35" s="4" t="s">
        <v>109</v>
      </c>
      <c r="C35" s="4" t="s">
        <v>10</v>
      </c>
      <c r="D35" s="4">
        <v>90</v>
      </c>
      <c r="E35" s="4">
        <v>10</v>
      </c>
      <c r="F35" s="4" t="s">
        <v>4</v>
      </c>
      <c r="G35" s="4"/>
      <c r="H35" s="4"/>
      <c r="I35" s="4"/>
      <c r="J35" s="4"/>
      <c r="K35" s="4" t="s">
        <v>13</v>
      </c>
      <c r="L35" s="98" t="str">
        <f t="shared" si="1"/>
        <v>ABS118-90-10-A---NL(Li)</v>
      </c>
      <c r="M35" s="4"/>
      <c r="N35" s="4"/>
      <c r="O35" s="4"/>
      <c r="P35" s="4"/>
      <c r="Q35" s="4"/>
      <c r="R35" s="4"/>
      <c r="S35" s="4"/>
      <c r="T35" s="4"/>
      <c r="U35" s="4"/>
      <c r="V35" s="4"/>
      <c r="W35" s="4"/>
    </row>
    <row r="36" spans="1:49" s="35" customFormat="1" x14ac:dyDescent="0.25">
      <c r="A36" s="4" t="s">
        <v>23</v>
      </c>
      <c r="B36" s="4" t="s">
        <v>109</v>
      </c>
      <c r="C36" s="4" t="s">
        <v>10</v>
      </c>
      <c r="D36" s="4">
        <v>110</v>
      </c>
      <c r="E36" s="4">
        <v>10</v>
      </c>
      <c r="F36" s="4" t="s">
        <v>4</v>
      </c>
      <c r="G36" s="4"/>
      <c r="H36" s="4"/>
      <c r="I36" s="4"/>
      <c r="J36" s="4"/>
      <c r="K36" s="4" t="s">
        <v>13</v>
      </c>
      <c r="L36" s="98" t="str">
        <f t="shared" si="1"/>
        <v>ABS118-110-10-A---NL(Li)</v>
      </c>
      <c r="M36" s="4"/>
      <c r="N36" s="4"/>
      <c r="O36" s="4"/>
      <c r="P36" s="4"/>
      <c r="Q36" s="4"/>
      <c r="R36" s="4"/>
      <c r="S36" s="4"/>
      <c r="T36" s="4"/>
      <c r="U36" s="4"/>
      <c r="V36" s="4"/>
      <c r="W36" s="4"/>
    </row>
    <row r="37" spans="1:49" s="35" customFormat="1" x14ac:dyDescent="0.25">
      <c r="A37" s="6" t="s">
        <v>23</v>
      </c>
      <c r="B37" s="6" t="s">
        <v>119</v>
      </c>
      <c r="C37" s="6" t="s">
        <v>9</v>
      </c>
      <c r="D37" s="6">
        <v>90</v>
      </c>
      <c r="E37" s="6">
        <v>10</v>
      </c>
      <c r="F37" s="6" t="s">
        <v>4</v>
      </c>
      <c r="G37" s="6"/>
      <c r="H37" s="6"/>
      <c r="I37" s="6" t="s">
        <v>102</v>
      </c>
      <c r="J37" s="6">
        <v>2000</v>
      </c>
      <c r="K37" s="6" t="s">
        <v>13</v>
      </c>
      <c r="L37" s="99" t="str">
        <f t="shared" si="1"/>
        <v>JSSA-90-10-A--ben2000-NL(Li)</v>
      </c>
      <c r="M37" s="4"/>
      <c r="N37" s="4"/>
      <c r="O37" s="4"/>
      <c r="P37" s="4"/>
      <c r="Q37" s="4"/>
      <c r="R37" s="4"/>
      <c r="S37" s="4"/>
      <c r="T37" s="4"/>
      <c r="U37" s="4"/>
      <c r="V37" s="4"/>
      <c r="W37" s="4"/>
    </row>
    <row r="38" spans="1:49" s="35" customFormat="1" x14ac:dyDescent="0.25">
      <c r="A38" s="6" t="s">
        <v>23</v>
      </c>
      <c r="B38" s="6" t="s">
        <v>120</v>
      </c>
      <c r="C38" s="6" t="s">
        <v>9</v>
      </c>
      <c r="D38" s="6">
        <v>90</v>
      </c>
      <c r="E38" s="6">
        <v>10</v>
      </c>
      <c r="F38" s="6" t="s">
        <v>121</v>
      </c>
      <c r="G38" s="6"/>
      <c r="H38" s="6"/>
      <c r="I38" s="6" t="s">
        <v>102</v>
      </c>
      <c r="J38" s="6">
        <v>133</v>
      </c>
      <c r="K38" s="6" t="s">
        <v>13</v>
      </c>
      <c r="L38" s="99" t="str">
        <f t="shared" si="1"/>
        <v>JSSA-90-10-D--ben133-NL(Li)</v>
      </c>
      <c r="M38" s="4"/>
      <c r="N38" s="43">
        <v>2.2999999999999998</v>
      </c>
      <c r="O38" s="43"/>
      <c r="P38" s="43">
        <v>10</v>
      </c>
      <c r="Q38" s="43"/>
      <c r="R38" s="43">
        <v>23</v>
      </c>
      <c r="S38" s="43">
        <v>45</v>
      </c>
      <c r="T38" s="43"/>
      <c r="U38" s="43"/>
      <c r="V38" s="43"/>
      <c r="W38" s="4"/>
    </row>
    <row r="39" spans="1:49" x14ac:dyDescent="0.25">
      <c r="A39" s="6" t="s">
        <v>39</v>
      </c>
      <c r="B39" s="6" t="s">
        <v>101</v>
      </c>
      <c r="C39" s="6" t="s">
        <v>9</v>
      </c>
      <c r="D39" s="6">
        <v>90</v>
      </c>
      <c r="E39" s="6">
        <v>10</v>
      </c>
      <c r="F39" s="6" t="s">
        <v>4</v>
      </c>
      <c r="G39" s="6" t="s">
        <v>25</v>
      </c>
      <c r="H39" s="6">
        <v>33</v>
      </c>
      <c r="I39" s="6" t="s">
        <v>102</v>
      </c>
      <c r="J39" s="6">
        <v>133</v>
      </c>
      <c r="K39" s="6" t="s">
        <v>13</v>
      </c>
      <c r="L39" s="99" t="str">
        <f t="shared" si="1"/>
        <v>JSSA-90-10-A-mgn33-ben133-NL(Li)</v>
      </c>
      <c r="M39" s="4"/>
      <c r="N39" s="43">
        <v>6</v>
      </c>
      <c r="O39" s="43"/>
      <c r="P39" s="43">
        <v>20</v>
      </c>
      <c r="Q39" s="43"/>
      <c r="R39" s="43">
        <v>76</v>
      </c>
      <c r="S39" s="43">
        <v>122</v>
      </c>
      <c r="T39" s="43"/>
      <c r="U39" s="43"/>
      <c r="V39" s="43"/>
      <c r="W39" s="4"/>
    </row>
    <row r="40" spans="1:49" x14ac:dyDescent="0.25">
      <c r="A40" s="6" t="s">
        <v>39</v>
      </c>
      <c r="B40" s="6" t="s">
        <v>101</v>
      </c>
      <c r="C40" s="6" t="s">
        <v>9</v>
      </c>
      <c r="D40" s="6">
        <v>90</v>
      </c>
      <c r="E40" s="6">
        <v>1100</v>
      </c>
      <c r="F40" s="6" t="s">
        <v>4</v>
      </c>
      <c r="G40" s="6" t="s">
        <v>25</v>
      </c>
      <c r="H40" s="6">
        <v>33</v>
      </c>
      <c r="I40" s="6" t="s">
        <v>102</v>
      </c>
      <c r="J40" s="6">
        <v>133</v>
      </c>
      <c r="K40" s="6" t="s">
        <v>13</v>
      </c>
      <c r="L40" s="99" t="str">
        <f t="shared" si="1"/>
        <v>JSSA-90-1100-A-mgn33-ben133-NL(Li)</v>
      </c>
      <c r="M40" s="4"/>
      <c r="N40" s="43"/>
      <c r="O40" s="43"/>
      <c r="P40" s="43"/>
      <c r="Q40" s="43"/>
      <c r="R40" s="43">
        <v>1.1499999999999999</v>
      </c>
      <c r="S40" s="43">
        <v>1.35</v>
      </c>
      <c r="T40" s="44"/>
      <c r="U40" s="43"/>
      <c r="V40" s="43">
        <v>2.0499999999999998</v>
      </c>
      <c r="W40" s="4"/>
    </row>
    <row r="41" spans="1:49" x14ac:dyDescent="0.25">
      <c r="A41" s="6" t="s">
        <v>23</v>
      </c>
      <c r="B41" s="6" t="s">
        <v>24</v>
      </c>
      <c r="C41" s="6" t="s">
        <v>9</v>
      </c>
      <c r="D41" s="6">
        <v>90</v>
      </c>
      <c r="E41" s="6">
        <v>10</v>
      </c>
      <c r="F41" s="6" t="s">
        <v>4</v>
      </c>
      <c r="G41" s="6" t="s">
        <v>25</v>
      </c>
      <c r="H41" s="6">
        <v>40</v>
      </c>
      <c r="I41" s="4"/>
      <c r="J41" s="4"/>
      <c r="K41" s="6" t="s">
        <v>13</v>
      </c>
      <c r="L41" s="99" t="str">
        <f t="shared" si="1"/>
        <v>JSSA-90-10-A-mgn40--NL(Li)</v>
      </c>
      <c r="M41" s="14"/>
      <c r="N41" s="14"/>
      <c r="O41" s="14"/>
      <c r="P41" s="14"/>
      <c r="Q41" s="14"/>
      <c r="R41" s="14"/>
      <c r="S41" s="14"/>
      <c r="T41" s="14"/>
      <c r="U41" s="14"/>
      <c r="V41" s="14"/>
      <c r="W41" s="14"/>
      <c r="X41">
        <v>0</v>
      </c>
      <c r="Y41">
        <v>0</v>
      </c>
      <c r="Z41">
        <v>0</v>
      </c>
      <c r="AA41">
        <v>0</v>
      </c>
      <c r="AB41">
        <v>0</v>
      </c>
      <c r="AC41">
        <v>0</v>
      </c>
      <c r="AD41">
        <v>0</v>
      </c>
      <c r="AE41">
        <v>0</v>
      </c>
      <c r="AF41">
        <v>0</v>
      </c>
      <c r="AG41">
        <v>0</v>
      </c>
      <c r="AH41">
        <v>0</v>
      </c>
      <c r="AI41">
        <v>0</v>
      </c>
      <c r="AJ41">
        <v>0</v>
      </c>
      <c r="AK41">
        <v>0</v>
      </c>
      <c r="AL41">
        <v>0</v>
      </c>
      <c r="AM41">
        <v>0</v>
      </c>
      <c r="AN41">
        <v>0</v>
      </c>
      <c r="AO41">
        <v>0</v>
      </c>
      <c r="AP41">
        <v>0</v>
      </c>
    </row>
    <row r="42" spans="1:49" x14ac:dyDescent="0.25">
      <c r="A42" s="6" t="s">
        <v>56</v>
      </c>
      <c r="B42" s="6" t="s">
        <v>57</v>
      </c>
      <c r="C42" s="6" t="s">
        <v>9</v>
      </c>
      <c r="D42" s="6">
        <v>90</v>
      </c>
      <c r="E42" s="6">
        <v>10</v>
      </c>
      <c r="F42" s="6" t="s">
        <v>4</v>
      </c>
      <c r="G42" s="6"/>
      <c r="H42" s="6"/>
      <c r="I42" s="4"/>
      <c r="J42" s="4"/>
      <c r="K42" s="6" t="s">
        <v>13</v>
      </c>
      <c r="L42" s="99" t="str">
        <f t="shared" si="1"/>
        <v>JSSA-90-10-A---NL(Li)</v>
      </c>
      <c r="M42" s="14">
        <v>6.8</v>
      </c>
      <c r="N42" s="14">
        <v>9.1999999999999993</v>
      </c>
      <c r="O42" s="14">
        <v>11</v>
      </c>
      <c r="P42" s="14">
        <v>13</v>
      </c>
      <c r="Q42" s="14"/>
      <c r="R42" s="14">
        <v>16</v>
      </c>
      <c r="S42" s="14">
        <v>25</v>
      </c>
      <c r="T42" s="14"/>
      <c r="U42" s="14"/>
      <c r="V42" s="14">
        <v>45</v>
      </c>
      <c r="W42" s="14"/>
    </row>
    <row r="43" spans="1:49" x14ac:dyDescent="0.25">
      <c r="A43" s="6" t="s">
        <v>54</v>
      </c>
      <c r="B43" s="6" t="s">
        <v>55</v>
      </c>
      <c r="C43" s="6" t="s">
        <v>9</v>
      </c>
      <c r="D43" s="6">
        <v>90</v>
      </c>
      <c r="E43" s="6">
        <v>10</v>
      </c>
      <c r="F43" s="6" t="s">
        <v>58</v>
      </c>
      <c r="G43" s="6"/>
      <c r="H43" s="6"/>
      <c r="I43" s="4"/>
      <c r="J43" s="4"/>
      <c r="K43" s="6" t="s">
        <v>13</v>
      </c>
      <c r="L43" s="99" t="str">
        <f t="shared" si="1"/>
        <v>JSSA-90-10-C---NL(Li)</v>
      </c>
      <c r="M43" s="14">
        <v>2.7</v>
      </c>
      <c r="N43" s="14">
        <v>4.0999999999999996</v>
      </c>
      <c r="O43" s="14">
        <v>6.2</v>
      </c>
      <c r="P43" s="14">
        <v>17</v>
      </c>
      <c r="Q43" s="14"/>
      <c r="R43" s="14">
        <v>25</v>
      </c>
      <c r="S43" s="14">
        <v>45</v>
      </c>
      <c r="T43" s="14"/>
      <c r="U43" s="14"/>
      <c r="V43" s="14"/>
      <c r="W43" s="14"/>
    </row>
    <row r="44" spans="1:49" x14ac:dyDescent="0.25">
      <c r="A44" s="6" t="s">
        <v>39</v>
      </c>
      <c r="B44" s="6" t="s">
        <v>15</v>
      </c>
      <c r="C44" s="6" t="s">
        <v>9</v>
      </c>
      <c r="D44" s="6">
        <v>90</v>
      </c>
      <c r="E44" s="6">
        <v>1100</v>
      </c>
      <c r="F44" s="6" t="s">
        <v>4</v>
      </c>
      <c r="G44" s="6"/>
      <c r="H44" s="6"/>
      <c r="I44" s="4"/>
      <c r="J44" s="4"/>
      <c r="K44" s="6" t="s">
        <v>13</v>
      </c>
      <c r="L44" s="99" t="str">
        <f t="shared" si="1"/>
        <v>JSSA-90-1100-A---NL(Li)</v>
      </c>
      <c r="M44" s="6">
        <v>0</v>
      </c>
      <c r="N44" s="6">
        <v>0</v>
      </c>
      <c r="O44" s="6">
        <v>0</v>
      </c>
      <c r="P44" s="6">
        <v>0</v>
      </c>
      <c r="Q44" s="6"/>
      <c r="R44" s="6">
        <v>1.65</v>
      </c>
      <c r="S44" s="6">
        <v>1.63</v>
      </c>
      <c r="T44" s="6"/>
      <c r="U44" s="6"/>
      <c r="V44" s="6">
        <v>1.71</v>
      </c>
      <c r="W44" s="6">
        <v>0</v>
      </c>
      <c r="X44">
        <v>0</v>
      </c>
      <c r="Y44">
        <v>0</v>
      </c>
      <c r="Z44">
        <v>0</v>
      </c>
      <c r="AA44">
        <v>0</v>
      </c>
      <c r="AB44">
        <v>0</v>
      </c>
      <c r="AC44">
        <v>0</v>
      </c>
      <c r="AD44">
        <v>0</v>
      </c>
      <c r="AE44">
        <v>0</v>
      </c>
      <c r="AF44">
        <v>0</v>
      </c>
      <c r="AG44">
        <v>0</v>
      </c>
      <c r="AH44">
        <v>0</v>
      </c>
      <c r="AI44">
        <v>0</v>
      </c>
      <c r="AJ44">
        <v>0</v>
      </c>
      <c r="AK44">
        <v>0</v>
      </c>
      <c r="AL44">
        <v>0</v>
      </c>
      <c r="AM44">
        <v>0</v>
      </c>
      <c r="AN44">
        <v>0</v>
      </c>
      <c r="AO44">
        <v>0</v>
      </c>
      <c r="AP44">
        <v>0</v>
      </c>
    </row>
    <row r="45" spans="1:49" x14ac:dyDescent="0.25">
      <c r="A45" s="6" t="s">
        <v>39</v>
      </c>
      <c r="B45" s="6" t="s">
        <v>15</v>
      </c>
      <c r="C45" s="6" t="s">
        <v>9</v>
      </c>
      <c r="D45" s="6">
        <v>90</v>
      </c>
      <c r="E45" s="6">
        <v>4000</v>
      </c>
      <c r="F45" s="6" t="s">
        <v>4</v>
      </c>
      <c r="G45" s="6"/>
      <c r="H45" s="6"/>
      <c r="I45" s="4"/>
      <c r="J45" s="4"/>
      <c r="K45" s="6" t="s">
        <v>13</v>
      </c>
      <c r="L45" s="99" t="str">
        <f t="shared" si="1"/>
        <v>JSSA-90-4000-A---NL(Li)</v>
      </c>
      <c r="M45" s="6"/>
      <c r="N45" s="6"/>
      <c r="O45" s="6"/>
      <c r="P45" s="6"/>
      <c r="Q45" s="6"/>
      <c r="R45" s="6">
        <v>0.73</v>
      </c>
      <c r="S45" s="6"/>
      <c r="T45" s="6"/>
      <c r="U45" s="6"/>
      <c r="V45" s="6"/>
      <c r="W45" s="6"/>
    </row>
    <row r="46" spans="1:49" x14ac:dyDescent="0.25">
      <c r="A46" s="8" t="s">
        <v>23</v>
      </c>
      <c r="B46" s="8" t="s">
        <v>27</v>
      </c>
      <c r="C46" s="8" t="s">
        <v>2</v>
      </c>
      <c r="D46" s="8">
        <v>90</v>
      </c>
      <c r="E46" s="8">
        <v>10</v>
      </c>
      <c r="F46" s="8" t="s">
        <v>4</v>
      </c>
      <c r="G46" s="8" t="s">
        <v>25</v>
      </c>
      <c r="H46" s="8">
        <v>40</v>
      </c>
      <c r="I46" s="4"/>
      <c r="J46" s="4"/>
      <c r="K46" s="8" t="s">
        <v>13</v>
      </c>
      <c r="L46" s="100" t="str">
        <f t="shared" si="1"/>
        <v>SON68-90-10-A-mgn40--NL(Li)</v>
      </c>
      <c r="M46" s="16"/>
      <c r="N46" s="16"/>
      <c r="O46" s="16"/>
      <c r="P46" s="16"/>
      <c r="Q46" s="16"/>
      <c r="R46" s="16"/>
      <c r="S46" s="16"/>
      <c r="T46" s="16"/>
      <c r="U46" s="16"/>
      <c r="V46" s="16"/>
      <c r="W46" s="16"/>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row>
    <row r="47" spans="1:49" x14ac:dyDescent="0.25">
      <c r="A47" s="8" t="s">
        <v>17</v>
      </c>
      <c r="B47" s="8" t="s">
        <v>18</v>
      </c>
      <c r="C47" s="8" t="s">
        <v>2</v>
      </c>
      <c r="D47" s="8">
        <v>90</v>
      </c>
      <c r="E47" s="8">
        <v>1200</v>
      </c>
      <c r="F47" s="8" t="s">
        <v>4</v>
      </c>
      <c r="G47" s="8"/>
      <c r="H47" s="8"/>
      <c r="I47" s="4"/>
      <c r="J47" s="4"/>
      <c r="K47" s="8" t="s">
        <v>13</v>
      </c>
      <c r="L47" s="100" t="str">
        <f t="shared" si="1"/>
        <v>SON68-90-1200-A---NL(Li)</v>
      </c>
      <c r="M47" s="9">
        <v>0</v>
      </c>
      <c r="N47" s="9">
        <v>0</v>
      </c>
      <c r="O47" s="9">
        <v>0</v>
      </c>
      <c r="P47" s="12">
        <v>1.0869565217391306</v>
      </c>
      <c r="Q47" s="12"/>
      <c r="R47" s="12">
        <v>1.1493055555555556</v>
      </c>
      <c r="S47" s="9">
        <v>0</v>
      </c>
      <c r="T47" s="9"/>
      <c r="U47" s="9"/>
      <c r="V47" s="12">
        <v>1.2718900966183575</v>
      </c>
      <c r="W47" s="12">
        <v>1.3837560386473431</v>
      </c>
      <c r="X47">
        <v>0</v>
      </c>
      <c r="Y47">
        <v>0</v>
      </c>
      <c r="Z47">
        <v>0</v>
      </c>
      <c r="AA47">
        <v>0</v>
      </c>
      <c r="AB47">
        <v>0</v>
      </c>
      <c r="AC47">
        <v>0</v>
      </c>
      <c r="AD47">
        <v>0</v>
      </c>
      <c r="AE47">
        <v>0</v>
      </c>
      <c r="AF47">
        <v>0</v>
      </c>
      <c r="AG47">
        <v>0</v>
      </c>
      <c r="AH47">
        <v>0</v>
      </c>
      <c r="AI47">
        <v>0</v>
      </c>
      <c r="AJ47">
        <v>0</v>
      </c>
      <c r="AK47">
        <v>0</v>
      </c>
      <c r="AL47">
        <v>0</v>
      </c>
      <c r="AM47">
        <v>0</v>
      </c>
      <c r="AN47">
        <v>0</v>
      </c>
      <c r="AO47">
        <v>0</v>
      </c>
      <c r="AP47">
        <v>0</v>
      </c>
    </row>
    <row r="48" spans="1:49" x14ac:dyDescent="0.25">
      <c r="A48" s="8" t="s">
        <v>17</v>
      </c>
      <c r="B48" s="8" t="s">
        <v>19</v>
      </c>
      <c r="C48" s="8" t="s">
        <v>2</v>
      </c>
      <c r="D48" s="8">
        <v>90</v>
      </c>
      <c r="E48" s="8">
        <v>1200</v>
      </c>
      <c r="F48" s="8" t="s">
        <v>4</v>
      </c>
      <c r="G48" s="8"/>
      <c r="H48" s="8"/>
      <c r="I48" s="4"/>
      <c r="J48" s="4"/>
      <c r="K48" s="8" t="s">
        <v>13</v>
      </c>
      <c r="L48" s="100" t="str">
        <f t="shared" si="1"/>
        <v>SON68-90-1200-A---NL(Li)</v>
      </c>
      <c r="M48" s="9">
        <v>0</v>
      </c>
      <c r="N48" s="9">
        <v>0</v>
      </c>
      <c r="O48" s="9">
        <v>0</v>
      </c>
      <c r="P48" s="12">
        <v>1.068840579710145</v>
      </c>
      <c r="Q48" s="12"/>
      <c r="R48" s="12">
        <v>1.1044685990338163</v>
      </c>
      <c r="S48" s="9">
        <v>0</v>
      </c>
      <c r="T48" s="9"/>
      <c r="U48" s="9"/>
      <c r="V48" s="12">
        <v>1.2445652173913044</v>
      </c>
      <c r="W48" s="12">
        <v>1.3134057971014492</v>
      </c>
      <c r="X48">
        <v>0</v>
      </c>
      <c r="Y48">
        <v>0</v>
      </c>
      <c r="Z48">
        <v>0</v>
      </c>
      <c r="AA48">
        <v>0</v>
      </c>
      <c r="AB48">
        <v>0</v>
      </c>
      <c r="AC48">
        <v>0</v>
      </c>
      <c r="AD48">
        <v>0</v>
      </c>
      <c r="AE48">
        <v>0</v>
      </c>
      <c r="AF48">
        <v>0</v>
      </c>
      <c r="AG48">
        <v>0</v>
      </c>
      <c r="AH48">
        <v>0</v>
      </c>
      <c r="AI48">
        <v>0</v>
      </c>
      <c r="AJ48">
        <v>0</v>
      </c>
      <c r="AK48">
        <v>0</v>
      </c>
      <c r="AL48">
        <v>0</v>
      </c>
      <c r="AM48">
        <v>0</v>
      </c>
      <c r="AN48">
        <v>0</v>
      </c>
      <c r="AO48">
        <v>0</v>
      </c>
      <c r="AP48">
        <v>0</v>
      </c>
    </row>
    <row r="49" spans="1:47" x14ac:dyDescent="0.25">
      <c r="A49" s="8" t="s">
        <v>17</v>
      </c>
      <c r="B49" s="8" t="s">
        <v>20</v>
      </c>
      <c r="C49" s="8" t="s">
        <v>2</v>
      </c>
      <c r="D49" s="8">
        <v>90</v>
      </c>
      <c r="E49" s="8">
        <v>1200</v>
      </c>
      <c r="F49" s="8" t="s">
        <v>4</v>
      </c>
      <c r="G49" s="8"/>
      <c r="H49" s="8"/>
      <c r="I49" s="4"/>
      <c r="J49" s="4"/>
      <c r="K49" s="8" t="s">
        <v>13</v>
      </c>
      <c r="L49" s="100" t="str">
        <f t="shared" si="1"/>
        <v>SON68-90-1200-A---NL(Li)</v>
      </c>
      <c r="M49" s="11">
        <v>0</v>
      </c>
      <c r="N49" s="11">
        <v>0</v>
      </c>
      <c r="O49" s="11">
        <v>0</v>
      </c>
      <c r="P49" s="12">
        <v>1.0507246376811594</v>
      </c>
      <c r="Q49" s="12"/>
      <c r="R49" s="12">
        <v>1.1843297101449275</v>
      </c>
      <c r="S49" s="9">
        <v>0</v>
      </c>
      <c r="T49" s="9"/>
      <c r="U49" s="9"/>
      <c r="V49" s="12">
        <v>1.2368659420289854</v>
      </c>
      <c r="W49" s="12">
        <v>1.348731884057971</v>
      </c>
      <c r="X49">
        <v>0</v>
      </c>
      <c r="Y49">
        <v>0</v>
      </c>
      <c r="Z49">
        <v>0</v>
      </c>
      <c r="AA49">
        <v>0</v>
      </c>
      <c r="AB49">
        <v>0</v>
      </c>
      <c r="AC49">
        <v>0</v>
      </c>
      <c r="AD49">
        <v>0</v>
      </c>
      <c r="AE49">
        <v>0</v>
      </c>
      <c r="AF49">
        <v>0</v>
      </c>
      <c r="AG49">
        <v>0</v>
      </c>
      <c r="AH49">
        <v>0</v>
      </c>
      <c r="AI49">
        <v>0</v>
      </c>
      <c r="AJ49">
        <v>0</v>
      </c>
      <c r="AK49">
        <v>0</v>
      </c>
      <c r="AL49">
        <v>0</v>
      </c>
      <c r="AM49">
        <v>0</v>
      </c>
      <c r="AN49">
        <v>0</v>
      </c>
      <c r="AO49">
        <v>0</v>
      </c>
      <c r="AP49">
        <v>0</v>
      </c>
    </row>
    <row r="50" spans="1:47" x14ac:dyDescent="0.25">
      <c r="A50" s="8" t="s">
        <v>17</v>
      </c>
      <c r="B50" s="8" t="s">
        <v>21</v>
      </c>
      <c r="C50" s="8" t="s">
        <v>2</v>
      </c>
      <c r="D50" s="8">
        <v>90</v>
      </c>
      <c r="E50" s="8">
        <v>1200</v>
      </c>
      <c r="F50" s="8" t="s">
        <v>4</v>
      </c>
      <c r="G50" s="9"/>
      <c r="H50" s="9"/>
      <c r="I50" s="4"/>
      <c r="J50" s="4"/>
      <c r="K50" s="8" t="s">
        <v>13</v>
      </c>
      <c r="L50" s="100" t="str">
        <f t="shared" si="1"/>
        <v>SON68-90-1200-A---NL(Li)</v>
      </c>
      <c r="M50" s="9">
        <v>0</v>
      </c>
      <c r="N50" s="9">
        <v>0</v>
      </c>
      <c r="O50" s="9">
        <v>0</v>
      </c>
      <c r="P50" s="12">
        <v>0.9873188405797102</v>
      </c>
      <c r="Q50" s="12"/>
      <c r="R50" s="12">
        <v>1.1565519323671498</v>
      </c>
      <c r="S50" s="9">
        <v>0</v>
      </c>
      <c r="T50" s="9"/>
      <c r="U50" s="9"/>
      <c r="V50" s="12">
        <v>1.2528683574879227</v>
      </c>
      <c r="W50" s="12">
        <v>1.2528683574879227</v>
      </c>
      <c r="X50">
        <v>0</v>
      </c>
      <c r="Y50">
        <v>0</v>
      </c>
      <c r="Z50">
        <v>0</v>
      </c>
      <c r="AA50">
        <v>0</v>
      </c>
      <c r="AB50">
        <v>0</v>
      </c>
      <c r="AC50">
        <v>0</v>
      </c>
      <c r="AD50">
        <v>0</v>
      </c>
      <c r="AE50">
        <v>0</v>
      </c>
      <c r="AF50">
        <v>0</v>
      </c>
      <c r="AG50">
        <v>0</v>
      </c>
      <c r="AH50">
        <v>0</v>
      </c>
      <c r="AI50">
        <v>0</v>
      </c>
      <c r="AJ50">
        <v>0</v>
      </c>
      <c r="AK50">
        <v>0</v>
      </c>
      <c r="AL50">
        <v>0</v>
      </c>
      <c r="AM50">
        <v>0</v>
      </c>
      <c r="AN50">
        <v>0</v>
      </c>
      <c r="AO50">
        <v>0</v>
      </c>
      <c r="AP50">
        <v>0</v>
      </c>
    </row>
    <row r="51" spans="1:47" x14ac:dyDescent="0.25">
      <c r="A51" s="8" t="s">
        <v>17</v>
      </c>
      <c r="B51" s="8" t="s">
        <v>22</v>
      </c>
      <c r="C51" s="8" t="s">
        <v>2</v>
      </c>
      <c r="D51" s="8">
        <v>90</v>
      </c>
      <c r="E51" s="8">
        <v>1200</v>
      </c>
      <c r="F51" s="8" t="s">
        <v>4</v>
      </c>
      <c r="G51" s="9"/>
      <c r="H51" s="9"/>
      <c r="I51" s="4"/>
      <c r="J51" s="4"/>
      <c r="K51" s="8" t="s">
        <v>13</v>
      </c>
      <c r="L51" s="100" t="str">
        <f t="shared" si="1"/>
        <v>SON68-90-1200-A---NL(Li)</v>
      </c>
      <c r="M51" s="15">
        <v>0</v>
      </c>
      <c r="N51" s="15">
        <v>0</v>
      </c>
      <c r="O51" s="15">
        <v>0</v>
      </c>
      <c r="P51" s="12">
        <v>1.0326086956521741</v>
      </c>
      <c r="Q51" s="12"/>
      <c r="R51" s="12">
        <v>1.1038647342995169</v>
      </c>
      <c r="S51" s="12">
        <v>0</v>
      </c>
      <c r="T51" s="12"/>
      <c r="U51" s="12"/>
      <c r="V51" s="12">
        <v>1.2789855072463769</v>
      </c>
      <c r="W51" s="12">
        <v>1.3306159420289858</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row>
    <row r="52" spans="1:47" x14ac:dyDescent="0.25">
      <c r="A52" s="8" t="s">
        <v>23</v>
      </c>
      <c r="B52" s="8" t="s">
        <v>29</v>
      </c>
      <c r="C52" s="8" t="s">
        <v>2</v>
      </c>
      <c r="D52" s="8">
        <v>90</v>
      </c>
      <c r="E52" s="8">
        <v>10</v>
      </c>
      <c r="F52" s="8" t="s">
        <v>40</v>
      </c>
      <c r="G52" s="8" t="s">
        <v>25</v>
      </c>
      <c r="H52" s="8">
        <v>40</v>
      </c>
      <c r="I52" s="4"/>
      <c r="J52" s="4"/>
      <c r="K52" s="8" t="s">
        <v>13</v>
      </c>
      <c r="L52" s="100" t="str">
        <f t="shared" si="1"/>
        <v>SON68-90-10-A(pH9)-mgn40--NL(Li)</v>
      </c>
      <c r="M52" s="16"/>
      <c r="N52" s="16"/>
      <c r="O52" s="16"/>
      <c r="P52" s="16"/>
      <c r="Q52" s="16"/>
      <c r="R52" s="16"/>
      <c r="S52" s="16"/>
      <c r="T52" s="16"/>
      <c r="U52" s="16"/>
      <c r="V52" s="16"/>
      <c r="W52" s="16"/>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row>
    <row r="53" spans="1:47" x14ac:dyDescent="0.25">
      <c r="A53" s="8" t="s">
        <v>23</v>
      </c>
      <c r="B53" s="8" t="s">
        <v>29</v>
      </c>
      <c r="C53" s="8" t="s">
        <v>2</v>
      </c>
      <c r="D53" s="8">
        <v>90</v>
      </c>
      <c r="E53" s="8">
        <v>10</v>
      </c>
      <c r="F53" s="8" t="s">
        <v>40</v>
      </c>
      <c r="G53" s="8" t="s">
        <v>25</v>
      </c>
      <c r="H53" s="8">
        <v>4</v>
      </c>
      <c r="I53" s="4"/>
      <c r="J53" s="4"/>
      <c r="K53" s="8" t="s">
        <v>13</v>
      </c>
      <c r="L53" s="100" t="str">
        <f t="shared" si="1"/>
        <v>SON68-90-10-A(pH9)-mgn4--NL(Li)</v>
      </c>
      <c r="M53" s="16"/>
      <c r="N53" s="16"/>
      <c r="O53" s="16"/>
      <c r="P53" s="16"/>
      <c r="Q53" s="16"/>
      <c r="R53" s="16"/>
      <c r="S53" s="16"/>
      <c r="T53" s="16"/>
      <c r="U53" s="16"/>
      <c r="V53" s="16"/>
      <c r="W53" s="16"/>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row>
    <row r="54" spans="1:47" x14ac:dyDescent="0.25">
      <c r="A54" s="8" t="s">
        <v>23</v>
      </c>
      <c r="B54" s="8" t="s">
        <v>29</v>
      </c>
      <c r="C54" s="8" t="s">
        <v>2</v>
      </c>
      <c r="D54" s="8">
        <v>90</v>
      </c>
      <c r="E54" s="8">
        <v>10</v>
      </c>
      <c r="F54" s="8" t="s">
        <v>40</v>
      </c>
      <c r="G54" s="8" t="s">
        <v>26</v>
      </c>
      <c r="H54" s="8">
        <v>40</v>
      </c>
      <c r="I54" s="4"/>
      <c r="J54" s="4"/>
      <c r="K54" s="8" t="s">
        <v>13</v>
      </c>
      <c r="L54" s="100" t="str">
        <f t="shared" si="1"/>
        <v>SON68-90-10-A(pH9)-feoh40--NL(Li)</v>
      </c>
      <c r="M54" s="16"/>
      <c r="N54" s="16"/>
      <c r="O54" s="16"/>
      <c r="P54" s="16"/>
      <c r="Q54" s="16"/>
      <c r="R54" s="16"/>
      <c r="S54" s="16"/>
      <c r="T54" s="16"/>
      <c r="U54" s="16"/>
      <c r="V54" s="16"/>
      <c r="W54" s="16"/>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row>
    <row r="55" spans="1:47" x14ac:dyDescent="0.25">
      <c r="A55" s="8" t="s">
        <v>23</v>
      </c>
      <c r="B55" s="8" t="s">
        <v>29</v>
      </c>
      <c r="C55" s="8" t="s">
        <v>2</v>
      </c>
      <c r="D55" s="8">
        <v>90</v>
      </c>
      <c r="E55" s="8">
        <v>10</v>
      </c>
      <c r="F55" s="8" t="s">
        <v>40</v>
      </c>
      <c r="G55" s="8" t="s">
        <v>26</v>
      </c>
      <c r="H55" s="8">
        <v>4</v>
      </c>
      <c r="I55" s="4"/>
      <c r="J55" s="4"/>
      <c r="K55" s="8" t="s">
        <v>13</v>
      </c>
      <c r="L55" s="100" t="str">
        <f t="shared" si="1"/>
        <v>SON68-90-10-A(pH9)-feoh4--NL(Li)</v>
      </c>
      <c r="M55" s="16"/>
      <c r="N55" s="16"/>
      <c r="O55" s="16"/>
      <c r="P55" s="16"/>
      <c r="Q55" s="16"/>
      <c r="R55" s="16"/>
      <c r="S55" s="16"/>
      <c r="T55" s="16"/>
      <c r="U55" s="16"/>
      <c r="V55" s="16"/>
      <c r="W55" s="16"/>
      <c r="X55" s="15">
        <v>0</v>
      </c>
      <c r="Y55" s="15">
        <v>0</v>
      </c>
      <c r="Z55" s="15">
        <v>0</v>
      </c>
      <c r="AA55" s="15">
        <v>0</v>
      </c>
      <c r="AB55" s="15">
        <v>0</v>
      </c>
      <c r="AC55" s="15">
        <v>0</v>
      </c>
      <c r="AD55" s="15">
        <v>0</v>
      </c>
      <c r="AE55" s="15">
        <v>0</v>
      </c>
      <c r="AF55" s="15">
        <v>0</v>
      </c>
      <c r="AG55" s="15">
        <v>0</v>
      </c>
      <c r="AH55" s="15">
        <v>0</v>
      </c>
      <c r="AI55" s="15">
        <v>0</v>
      </c>
      <c r="AJ55" s="15">
        <v>0</v>
      </c>
      <c r="AK55" s="15">
        <v>0</v>
      </c>
      <c r="AL55" s="15">
        <v>0</v>
      </c>
      <c r="AM55" s="15">
        <v>0</v>
      </c>
      <c r="AN55" s="15">
        <v>0</v>
      </c>
      <c r="AO55" s="15">
        <v>0</v>
      </c>
      <c r="AP55" s="15">
        <v>0</v>
      </c>
      <c r="AQ55" s="15">
        <v>0</v>
      </c>
      <c r="AR55" s="15">
        <v>0</v>
      </c>
      <c r="AS55" s="15">
        <v>0</v>
      </c>
      <c r="AT55" s="15">
        <v>0</v>
      </c>
      <c r="AU55" s="15">
        <v>0</v>
      </c>
    </row>
    <row r="56" spans="1:47" x14ac:dyDescent="0.25">
      <c r="A56" s="37" t="s">
        <v>39</v>
      </c>
      <c r="B56" s="37" t="s">
        <v>106</v>
      </c>
      <c r="C56" s="37" t="s">
        <v>73</v>
      </c>
      <c r="D56" s="37">
        <v>110</v>
      </c>
      <c r="E56" s="37">
        <v>10</v>
      </c>
      <c r="F56" s="37" t="s">
        <v>4</v>
      </c>
      <c r="G56" s="37"/>
      <c r="H56" s="37"/>
      <c r="I56" s="37"/>
      <c r="J56" s="37" t="s">
        <v>64</v>
      </c>
      <c r="K56" s="37" t="s">
        <v>13</v>
      </c>
      <c r="L56" s="101" t="str">
        <f t="shared" si="1"/>
        <v>MW-110-10-A--EIR-NL(Li)</v>
      </c>
      <c r="M56" s="16"/>
      <c r="N56" s="37">
        <f>AVERAGE(35.9,29.3)</f>
        <v>32.6</v>
      </c>
      <c r="O56" s="16"/>
      <c r="P56" s="37">
        <f>AVERAGE(72.4,73.4)</f>
        <v>72.900000000000006</v>
      </c>
      <c r="Q56" s="16"/>
      <c r="R56" s="16"/>
      <c r="S56" s="16"/>
      <c r="T56" s="16"/>
      <c r="U56" s="16"/>
      <c r="V56" s="16"/>
      <c r="W56" s="16"/>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row>
    <row r="57" spans="1:47" x14ac:dyDescent="0.25">
      <c r="A57" s="37" t="s">
        <v>39</v>
      </c>
      <c r="B57" s="37" t="s">
        <v>106</v>
      </c>
      <c r="C57" s="37" t="s">
        <v>73</v>
      </c>
      <c r="D57" s="37">
        <v>110</v>
      </c>
      <c r="E57" s="37">
        <v>10</v>
      </c>
      <c r="F57" s="37" t="s">
        <v>4</v>
      </c>
      <c r="G57" s="37"/>
      <c r="H57" s="37"/>
      <c r="I57" s="37"/>
      <c r="J57" s="37" t="s">
        <v>104</v>
      </c>
      <c r="K57" s="37" t="s">
        <v>13</v>
      </c>
      <c r="L57" s="101" t="str">
        <f t="shared" si="1"/>
        <v>MW-110-10-A--BNFL-NL(Li)</v>
      </c>
      <c r="M57" s="16"/>
      <c r="N57" s="37">
        <f>AVERAGE(31.45,29.88)</f>
        <v>30.664999999999999</v>
      </c>
      <c r="O57" s="16"/>
      <c r="P57" s="37">
        <f>AVERAGE(64.58,60.39)</f>
        <v>62.484999999999999</v>
      </c>
      <c r="Q57" s="16"/>
      <c r="R57" s="16"/>
      <c r="S57" s="16"/>
      <c r="T57" s="16"/>
      <c r="U57" s="16"/>
      <c r="V57" s="16"/>
      <c r="W57" s="16"/>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47" s="38" customFormat="1" x14ac:dyDescent="0.25">
      <c r="A58" s="37" t="s">
        <v>39</v>
      </c>
      <c r="B58" s="37" t="s">
        <v>105</v>
      </c>
      <c r="C58" s="37" t="s">
        <v>73</v>
      </c>
      <c r="D58" s="37">
        <v>90</v>
      </c>
      <c r="E58" s="37">
        <v>10</v>
      </c>
      <c r="F58" s="37" t="s">
        <v>4</v>
      </c>
      <c r="G58" s="37"/>
      <c r="H58" s="37"/>
      <c r="I58" s="37"/>
      <c r="J58" s="37" t="s">
        <v>64</v>
      </c>
      <c r="K58" s="37" t="s">
        <v>13</v>
      </c>
      <c r="L58" s="101" t="str">
        <f t="shared" si="1"/>
        <v>MW-90-10-A--EIR-NL(Li)</v>
      </c>
      <c r="M58" s="92"/>
      <c r="N58" s="92">
        <f>AVERAGE(10.2,9.9)</f>
        <v>10.050000000000001</v>
      </c>
      <c r="O58" s="92"/>
      <c r="P58" s="92">
        <f>AVERAGE(36.6,35.8)</f>
        <v>36.200000000000003</v>
      </c>
      <c r="Q58" s="92"/>
      <c r="R58" s="92">
        <f>AVERAGE(103,102)</f>
        <v>102.5</v>
      </c>
      <c r="S58" s="92">
        <f>AVERAGE(104,112)</f>
        <v>108</v>
      </c>
      <c r="T58" s="92"/>
      <c r="U58" s="92"/>
      <c r="V58" s="92"/>
      <c r="W58" s="92"/>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row>
    <row r="59" spans="1:47" s="38" customFormat="1" x14ac:dyDescent="0.25">
      <c r="A59" s="37" t="s">
        <v>39</v>
      </c>
      <c r="B59" s="37" t="s">
        <v>105</v>
      </c>
      <c r="C59" s="37" t="s">
        <v>73</v>
      </c>
      <c r="D59" s="37">
        <v>90</v>
      </c>
      <c r="E59" s="37">
        <v>10</v>
      </c>
      <c r="F59" s="37" t="s">
        <v>4</v>
      </c>
      <c r="G59" s="37"/>
      <c r="H59" s="37"/>
      <c r="I59" s="37"/>
      <c r="J59" s="37" t="s">
        <v>104</v>
      </c>
      <c r="K59" s="37" t="s">
        <v>13</v>
      </c>
      <c r="L59" s="101" t="str">
        <f t="shared" si="1"/>
        <v>MW-90-10-A--BNFL-NL(Li)</v>
      </c>
      <c r="M59" s="92"/>
      <c r="N59" s="92">
        <f>AVERAGE(6.97,6.7)</f>
        <v>6.835</v>
      </c>
      <c r="O59" s="92"/>
      <c r="P59" s="92">
        <f>AVERAGE(28.79,28.45)</f>
        <v>28.619999999999997</v>
      </c>
      <c r="Q59" s="92"/>
      <c r="R59" s="92">
        <f>AVERAGE(72.51,77)</f>
        <v>74.754999999999995</v>
      </c>
      <c r="S59" s="92"/>
      <c r="T59" s="92"/>
      <c r="U59" s="92"/>
      <c r="V59" s="92"/>
      <c r="W59" s="92"/>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row>
    <row r="60" spans="1:47" s="37" customFormat="1" x14ac:dyDescent="0.25">
      <c r="A60" s="37" t="s">
        <v>39</v>
      </c>
      <c r="B60" s="37" t="s">
        <v>103</v>
      </c>
      <c r="C60" s="37" t="s">
        <v>73</v>
      </c>
      <c r="D60" s="37">
        <v>70</v>
      </c>
      <c r="E60" s="37">
        <v>10</v>
      </c>
      <c r="F60" s="37" t="s">
        <v>4</v>
      </c>
      <c r="J60" s="37" t="s">
        <v>64</v>
      </c>
      <c r="K60" s="37" t="s">
        <v>13</v>
      </c>
      <c r="L60" s="101" t="str">
        <f t="shared" si="1"/>
        <v>MW-70-10-A--EIR-NL(Li)</v>
      </c>
      <c r="M60" s="37">
        <v>0</v>
      </c>
      <c r="N60" s="39">
        <v>0</v>
      </c>
      <c r="O60" s="39">
        <v>0</v>
      </c>
      <c r="P60" s="39">
        <v>4.7750000000000004</v>
      </c>
      <c r="Q60" s="39"/>
      <c r="R60" s="39">
        <v>3.835</v>
      </c>
      <c r="S60" s="39">
        <v>0</v>
      </c>
      <c r="T60" s="39"/>
      <c r="U60" s="39"/>
      <c r="V60" s="39">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row>
    <row r="61" spans="1:47" s="37" customFormat="1" x14ac:dyDescent="0.25">
      <c r="A61" s="37" t="s">
        <v>39</v>
      </c>
      <c r="B61" s="37" t="s">
        <v>103</v>
      </c>
      <c r="C61" s="37" t="s">
        <v>73</v>
      </c>
      <c r="D61" s="37">
        <v>70</v>
      </c>
      <c r="E61" s="37">
        <v>10</v>
      </c>
      <c r="F61" s="37" t="s">
        <v>4</v>
      </c>
      <c r="J61" s="37" t="s">
        <v>104</v>
      </c>
      <c r="K61" s="37" t="s">
        <v>13</v>
      </c>
      <c r="L61" s="101" t="str">
        <f t="shared" si="1"/>
        <v>MW-70-10-A--BNFL-NL(Li)</v>
      </c>
      <c r="M61" s="37">
        <v>0</v>
      </c>
      <c r="N61" s="39">
        <v>0</v>
      </c>
      <c r="O61" s="39">
        <v>0</v>
      </c>
      <c r="P61" s="39">
        <v>6.7450000000000001</v>
      </c>
      <c r="Q61" s="39"/>
      <c r="R61" s="39">
        <v>0</v>
      </c>
      <c r="S61" s="39">
        <v>0</v>
      </c>
      <c r="T61" s="39"/>
      <c r="U61" s="39"/>
      <c r="V61" s="39">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row>
    <row r="62" spans="1:47" s="37" customFormat="1" x14ac:dyDescent="0.25">
      <c r="A62" s="37" t="s">
        <v>39</v>
      </c>
      <c r="B62" s="37" t="s">
        <v>108</v>
      </c>
      <c r="C62" s="37" t="s">
        <v>73</v>
      </c>
      <c r="D62" s="37">
        <v>110</v>
      </c>
      <c r="E62" s="37">
        <v>1320</v>
      </c>
      <c r="F62" s="37" t="s">
        <v>4</v>
      </c>
      <c r="K62" s="37" t="s">
        <v>13</v>
      </c>
      <c r="L62" s="101" t="str">
        <f t="shared" si="1"/>
        <v>MW-110-1320-A---NL(Li)</v>
      </c>
      <c r="N62" s="92">
        <f>AVERAGE(7.72,7.56)</f>
        <v>7.64</v>
      </c>
      <c r="O62" s="39"/>
      <c r="P62" s="92">
        <f>AVERAGE(8.5,8.17)</f>
        <v>8.3350000000000009</v>
      </c>
      <c r="Q62" s="39"/>
      <c r="R62" s="39"/>
      <c r="S62" s="39"/>
      <c r="T62" s="39"/>
      <c r="U62" s="39"/>
      <c r="V62" s="39"/>
    </row>
    <row r="63" spans="1:47" s="37" customFormat="1" x14ac:dyDescent="0.25">
      <c r="A63" s="37" t="s">
        <v>39</v>
      </c>
      <c r="B63" s="37" t="s">
        <v>107</v>
      </c>
      <c r="C63" s="37" t="s">
        <v>73</v>
      </c>
      <c r="D63" s="37">
        <v>90</v>
      </c>
      <c r="E63" s="37">
        <v>1320</v>
      </c>
      <c r="F63" s="37" t="s">
        <v>4</v>
      </c>
      <c r="J63" s="37" t="s">
        <v>64</v>
      </c>
      <c r="K63" s="37" t="s">
        <v>13</v>
      </c>
      <c r="L63" s="101" t="str">
        <f t="shared" si="1"/>
        <v>MW-90-1320-A--EIR-NL(Li)</v>
      </c>
      <c r="M63" s="37">
        <v>0</v>
      </c>
      <c r="N63" s="92">
        <f>AVERAGE(5.23,5.75)</f>
        <v>5.49</v>
      </c>
      <c r="O63" s="39">
        <v>0</v>
      </c>
      <c r="P63" s="92">
        <f>AVERAGE(8.22,8.26)</f>
        <v>8.24</v>
      </c>
      <c r="R63" s="92">
        <f>AVERAGE(8.23,8.01)</f>
        <v>8.120000000000001</v>
      </c>
      <c r="S63" s="92">
        <f>AVERAGE(7.58,7.79)</f>
        <v>7.6850000000000005</v>
      </c>
      <c r="T63" s="39"/>
      <c r="U63" s="39"/>
      <c r="V63" s="39">
        <v>9.9499999999999993</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row>
    <row r="64" spans="1:47" s="37" customFormat="1" x14ac:dyDescent="0.25">
      <c r="A64" s="37" t="s">
        <v>39</v>
      </c>
      <c r="B64" s="37" t="s">
        <v>107</v>
      </c>
      <c r="C64" s="37" t="s">
        <v>73</v>
      </c>
      <c r="D64" s="37">
        <v>90</v>
      </c>
      <c r="E64" s="37">
        <v>1320</v>
      </c>
      <c r="F64" s="37" t="s">
        <v>4</v>
      </c>
      <c r="J64" s="37" t="s">
        <v>104</v>
      </c>
      <c r="K64" s="37" t="s">
        <v>13</v>
      </c>
      <c r="L64" s="101" t="str">
        <f t="shared" si="1"/>
        <v>MW-90-1320-A--BNFL-NL(Li)</v>
      </c>
      <c r="M64" s="37">
        <v>0</v>
      </c>
      <c r="N64" s="92">
        <f>AVERAGE(4.18,4.2)</f>
        <v>4.1899999999999995</v>
      </c>
      <c r="O64" s="39">
        <v>0</v>
      </c>
      <c r="P64" s="92">
        <f>AVERAGE(7.05,6.92)</f>
        <v>6.9849999999999994</v>
      </c>
      <c r="Q64" s="92">
        <f>AVERAGE(7.23,7.49)</f>
        <v>7.36</v>
      </c>
      <c r="R64" s="92">
        <v>7.61</v>
      </c>
      <c r="S64" s="39">
        <v>0</v>
      </c>
      <c r="T64" s="39"/>
      <c r="U64" s="39"/>
      <c r="V64" s="39">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row>
    <row r="65" spans="1:42" s="37" customFormat="1" x14ac:dyDescent="0.25">
      <c r="A65" s="37" t="s">
        <v>39</v>
      </c>
      <c r="B65" s="37" t="s">
        <v>106</v>
      </c>
      <c r="C65" s="37" t="s">
        <v>73</v>
      </c>
      <c r="D65" s="37">
        <v>70</v>
      </c>
      <c r="E65" s="37">
        <v>1320</v>
      </c>
      <c r="F65" s="37" t="s">
        <v>4</v>
      </c>
      <c r="G65" s="37">
        <v>0</v>
      </c>
      <c r="H65" s="37">
        <v>0</v>
      </c>
      <c r="I65" s="37">
        <v>0</v>
      </c>
      <c r="J65" s="37">
        <v>0</v>
      </c>
      <c r="K65" s="37" t="s">
        <v>13</v>
      </c>
      <c r="L65" s="101" t="str">
        <f t="shared" si="1"/>
        <v>MW-70-1320-A-00-00-NL(Li)</v>
      </c>
      <c r="M65" s="37">
        <v>0</v>
      </c>
      <c r="N65" s="39">
        <v>0</v>
      </c>
      <c r="O65" s="39">
        <v>0</v>
      </c>
      <c r="P65" s="37">
        <f>AVERAGE(3.66,3.6)</f>
        <v>3.63</v>
      </c>
      <c r="Q65" s="39"/>
      <c r="R65" s="37">
        <f>AVERAGE(3.6,3.53)</f>
        <v>3.5649999999999999</v>
      </c>
      <c r="S65" s="39">
        <v>0</v>
      </c>
      <c r="T65" s="39"/>
      <c r="U65" s="39"/>
      <c r="V65" s="39">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row>
    <row r="66" spans="1:42" s="37" customFormat="1" x14ac:dyDescent="0.25">
      <c r="A66" s="37" t="s">
        <v>17</v>
      </c>
      <c r="B66" s="37" t="s">
        <v>124</v>
      </c>
      <c r="C66" s="37" t="s">
        <v>73</v>
      </c>
      <c r="D66" s="37">
        <v>90</v>
      </c>
      <c r="E66" s="37">
        <v>1200</v>
      </c>
      <c r="F66" s="37" t="s">
        <v>4</v>
      </c>
      <c r="G66" s="37">
        <v>0</v>
      </c>
      <c r="H66" s="37">
        <v>0</v>
      </c>
      <c r="I66" s="37">
        <v>0</v>
      </c>
      <c r="J66" s="37">
        <v>0</v>
      </c>
      <c r="K66" s="37" t="s">
        <v>13</v>
      </c>
      <c r="L66" s="101" t="str">
        <f t="shared" si="1"/>
        <v>MW-90-1200-A-00-00-NL(Li)</v>
      </c>
      <c r="N66" s="39"/>
      <c r="O66" s="39"/>
      <c r="P66" s="42">
        <v>5.5871212121212119</v>
      </c>
      <c r="R66" s="42">
        <v>6.4931058255661736</v>
      </c>
      <c r="U66" s="39"/>
      <c r="V66" s="42">
        <v>7.3563977032826919</v>
      </c>
      <c r="W66" s="42">
        <v>7.7927033278446043</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row>
    <row r="67" spans="1:42" s="37" customFormat="1" x14ac:dyDescent="0.25">
      <c r="A67" s="37" t="s">
        <v>17</v>
      </c>
      <c r="B67" s="37" t="s">
        <v>125</v>
      </c>
      <c r="C67" s="37" t="s">
        <v>73</v>
      </c>
      <c r="D67" s="37">
        <v>90</v>
      </c>
      <c r="E67" s="37">
        <v>1200</v>
      </c>
      <c r="F67" s="37" t="s">
        <v>4</v>
      </c>
      <c r="G67" s="37">
        <v>0</v>
      </c>
      <c r="H67" s="37">
        <v>0</v>
      </c>
      <c r="I67" s="37">
        <v>0</v>
      </c>
      <c r="J67" s="37">
        <v>0</v>
      </c>
      <c r="K67" s="37" t="s">
        <v>13</v>
      </c>
      <c r="L67" s="101" t="str">
        <f t="shared" si="1"/>
        <v>MW-90-1200-A-00-00-NL(Li)</v>
      </c>
      <c r="N67" s="39"/>
      <c r="O67" s="39"/>
      <c r="P67" s="42">
        <v>5.4924242424242422</v>
      </c>
      <c r="R67" s="42">
        <v>6.4517020684247903</v>
      </c>
      <c r="U67" s="39"/>
      <c r="V67" s="42">
        <v>7.5308169155704379</v>
      </c>
      <c r="W67" s="42">
        <v>7.748969727851394</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row>
    <row r="68" spans="1:42" s="37" customFormat="1" x14ac:dyDescent="0.25">
      <c r="A68" s="37" t="s">
        <v>17</v>
      </c>
      <c r="B68" s="37" t="s">
        <v>126</v>
      </c>
      <c r="C68" s="37" t="s">
        <v>73</v>
      </c>
      <c r="D68" s="37">
        <v>90</v>
      </c>
      <c r="E68" s="37">
        <v>1200</v>
      </c>
      <c r="F68" s="37" t="s">
        <v>4</v>
      </c>
      <c r="G68" s="37">
        <v>0</v>
      </c>
      <c r="H68" s="37">
        <v>0</v>
      </c>
      <c r="I68" s="37">
        <v>0</v>
      </c>
      <c r="J68" s="37">
        <v>0</v>
      </c>
      <c r="K68" s="37" t="s">
        <v>13</v>
      </c>
      <c r="L68" s="101" t="str">
        <f t="shared" si="1"/>
        <v>MW-90-1200-A-00-00-NL(Li)</v>
      </c>
      <c r="P68" s="42">
        <v>6.25</v>
      </c>
      <c r="R68" s="42">
        <v>6.6763457004446876</v>
      </c>
      <c r="V68" s="42">
        <v>7.3777703510893584</v>
      </c>
      <c r="W68" s="42">
        <v>8.0867669910024649</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row>
    <row r="69" spans="1:42" s="37" customFormat="1" x14ac:dyDescent="0.25">
      <c r="A69" s="37" t="s">
        <v>17</v>
      </c>
      <c r="B69" s="37" t="s">
        <v>127</v>
      </c>
      <c r="C69" s="37" t="s">
        <v>73</v>
      </c>
      <c r="D69" s="37">
        <v>90</v>
      </c>
      <c r="E69" s="37">
        <v>1200</v>
      </c>
      <c r="F69" s="37" t="s">
        <v>4</v>
      </c>
      <c r="G69" s="37">
        <v>0</v>
      </c>
      <c r="H69" s="37">
        <v>0</v>
      </c>
      <c r="I69" s="37">
        <v>0</v>
      </c>
      <c r="J69" s="37">
        <v>0</v>
      </c>
      <c r="K69" s="37" t="s">
        <v>13</v>
      </c>
      <c r="L69" s="101" t="str">
        <f t="shared" si="1"/>
        <v>MW-90-1200-A-00-00-NL(Li)</v>
      </c>
      <c r="P69" s="42">
        <v>5.6344696969696964</v>
      </c>
      <c r="R69" s="42">
        <v>6.6470407355258301</v>
      </c>
      <c r="V69" s="42">
        <v>7.6182440979569126</v>
      </c>
      <c r="W69" s="42">
        <v>8.1636261286593026</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row>
    <row r="70" spans="1:42" s="37" customFormat="1" x14ac:dyDescent="0.25">
      <c r="A70" s="37" t="s">
        <v>17</v>
      </c>
      <c r="B70" s="37" t="s">
        <v>128</v>
      </c>
      <c r="C70" s="37" t="s">
        <v>73</v>
      </c>
      <c r="D70" s="37">
        <v>90</v>
      </c>
      <c r="E70" s="37">
        <v>1200</v>
      </c>
      <c r="F70" s="37" t="s">
        <v>4</v>
      </c>
      <c r="G70" s="37">
        <v>0</v>
      </c>
      <c r="H70" s="37">
        <v>0</v>
      </c>
      <c r="I70" s="37">
        <v>0</v>
      </c>
      <c r="J70" s="37">
        <v>0</v>
      </c>
      <c r="K70" s="37" t="s">
        <v>13</v>
      </c>
      <c r="L70" s="101" t="str">
        <f t="shared" si="1"/>
        <v>MW-90-1200-A-00-00-NL(Li)</v>
      </c>
      <c r="P70" s="42">
        <v>5.3977272727272725</v>
      </c>
      <c r="R70" s="42">
        <v>6.4635915238389918</v>
      </c>
      <c r="V70" s="42">
        <v>7.4347948862700743</v>
      </c>
      <c r="W70" s="42">
        <v>7.543871292410552</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row>
    <row r="71" spans="1:42" x14ac:dyDescent="0.25">
      <c r="A71" s="1">
        <v>0</v>
      </c>
      <c r="B71" s="1">
        <v>0</v>
      </c>
      <c r="C71">
        <v>0</v>
      </c>
      <c r="D71">
        <v>0</v>
      </c>
      <c r="E71">
        <v>0</v>
      </c>
      <c r="F71">
        <v>0</v>
      </c>
      <c r="G71" s="4">
        <v>0</v>
      </c>
      <c r="H71">
        <v>0</v>
      </c>
      <c r="I71">
        <v>0</v>
      </c>
      <c r="J71">
        <v>0</v>
      </c>
      <c r="K71">
        <v>0</v>
      </c>
      <c r="L71" s="102">
        <v>0</v>
      </c>
      <c r="Y71">
        <v>0</v>
      </c>
      <c r="Z71">
        <v>0</v>
      </c>
      <c r="AA71">
        <v>0</v>
      </c>
      <c r="AB71">
        <v>0</v>
      </c>
      <c r="AC71">
        <v>0</v>
      </c>
      <c r="AD71">
        <v>0</v>
      </c>
      <c r="AE71">
        <v>0</v>
      </c>
      <c r="AF71">
        <v>0</v>
      </c>
      <c r="AG71">
        <v>0</v>
      </c>
      <c r="AH71">
        <v>0</v>
      </c>
      <c r="AI71">
        <v>0</v>
      </c>
      <c r="AJ71">
        <v>0</v>
      </c>
      <c r="AK71">
        <v>0</v>
      </c>
      <c r="AL71">
        <v>0</v>
      </c>
      <c r="AM71">
        <v>0</v>
      </c>
      <c r="AN71">
        <v>0</v>
      </c>
      <c r="AO71">
        <v>0</v>
      </c>
      <c r="AP71">
        <v>0</v>
      </c>
    </row>
    <row r="72" spans="1:42" x14ac:dyDescent="0.25">
      <c r="A72" s="1">
        <v>0</v>
      </c>
      <c r="B72" s="1">
        <v>0</v>
      </c>
      <c r="C72">
        <v>0</v>
      </c>
      <c r="D72">
        <v>0</v>
      </c>
      <c r="E72">
        <v>0</v>
      </c>
      <c r="F72">
        <v>0</v>
      </c>
      <c r="G72" s="4">
        <v>0</v>
      </c>
      <c r="H72">
        <v>0</v>
      </c>
      <c r="I72">
        <v>0</v>
      </c>
      <c r="J72">
        <v>0</v>
      </c>
      <c r="K72">
        <v>0</v>
      </c>
      <c r="L72" s="102">
        <v>0</v>
      </c>
      <c r="M72">
        <v>0</v>
      </c>
      <c r="N72">
        <v>0</v>
      </c>
      <c r="O72">
        <v>0</v>
      </c>
      <c r="P72">
        <v>0</v>
      </c>
      <c r="R72">
        <v>0</v>
      </c>
      <c r="S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row>
    <row r="73" spans="1:42" x14ac:dyDescent="0.25">
      <c r="A73" s="1">
        <v>0</v>
      </c>
      <c r="B73" s="1">
        <v>0</v>
      </c>
      <c r="C73">
        <v>0</v>
      </c>
      <c r="D73">
        <v>0</v>
      </c>
      <c r="E73">
        <v>0</v>
      </c>
      <c r="F73">
        <v>0</v>
      </c>
      <c r="G73" s="6">
        <v>0</v>
      </c>
      <c r="H73">
        <v>0</v>
      </c>
      <c r="I73">
        <v>0</v>
      </c>
      <c r="J73">
        <v>0</v>
      </c>
      <c r="K73">
        <v>0</v>
      </c>
      <c r="L73" s="102">
        <v>0</v>
      </c>
      <c r="M73">
        <v>0</v>
      </c>
      <c r="N73">
        <v>0</v>
      </c>
      <c r="O73">
        <v>0</v>
      </c>
      <c r="P73">
        <v>0</v>
      </c>
      <c r="R73">
        <v>0</v>
      </c>
      <c r="S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row>
    <row r="74" spans="1:42" x14ac:dyDescent="0.25">
      <c r="A74" s="1">
        <v>0</v>
      </c>
      <c r="B74" s="1">
        <v>0</v>
      </c>
      <c r="C74">
        <v>0</v>
      </c>
      <c r="D74">
        <v>0</v>
      </c>
      <c r="E74">
        <v>0</v>
      </c>
      <c r="F74">
        <v>0</v>
      </c>
      <c r="G74" s="6">
        <v>0</v>
      </c>
      <c r="H74">
        <v>0</v>
      </c>
      <c r="I74">
        <v>0</v>
      </c>
      <c r="J74">
        <v>0</v>
      </c>
      <c r="K74">
        <v>0</v>
      </c>
      <c r="L74" s="102">
        <v>0</v>
      </c>
      <c r="M74">
        <v>0</v>
      </c>
      <c r="N74">
        <v>0</v>
      </c>
      <c r="O74">
        <v>0</v>
      </c>
      <c r="P74">
        <v>0</v>
      </c>
      <c r="R74">
        <v>0</v>
      </c>
      <c r="S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row>
    <row r="75" spans="1:42" x14ac:dyDescent="0.25">
      <c r="A75" s="1">
        <v>0</v>
      </c>
      <c r="B75" s="1">
        <v>0</v>
      </c>
      <c r="C75">
        <v>0</v>
      </c>
      <c r="D75">
        <v>0</v>
      </c>
      <c r="E75">
        <v>0</v>
      </c>
      <c r="F75">
        <v>0</v>
      </c>
      <c r="G75">
        <v>0</v>
      </c>
      <c r="H75">
        <v>0</v>
      </c>
      <c r="I75">
        <v>0</v>
      </c>
      <c r="J75">
        <v>0</v>
      </c>
      <c r="K75">
        <v>0</v>
      </c>
      <c r="L75" s="102">
        <v>0</v>
      </c>
      <c r="M75">
        <v>0</v>
      </c>
      <c r="N75">
        <v>0</v>
      </c>
      <c r="O75">
        <v>0</v>
      </c>
      <c r="P75">
        <v>0</v>
      </c>
      <c r="R75">
        <v>0</v>
      </c>
      <c r="S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row>
    <row r="76" spans="1:42" x14ac:dyDescent="0.25">
      <c r="A76" s="1">
        <v>0</v>
      </c>
      <c r="B76" s="1">
        <v>0</v>
      </c>
      <c r="C76">
        <v>0</v>
      </c>
      <c r="D76">
        <v>0</v>
      </c>
      <c r="E76">
        <v>0</v>
      </c>
      <c r="F76">
        <v>0</v>
      </c>
      <c r="G76">
        <v>0</v>
      </c>
      <c r="H76">
        <v>0</v>
      </c>
      <c r="I76">
        <v>0</v>
      </c>
      <c r="J76">
        <v>0</v>
      </c>
      <c r="K76">
        <v>0</v>
      </c>
      <c r="L76" s="102">
        <v>0</v>
      </c>
      <c r="M76">
        <v>0</v>
      </c>
      <c r="N76">
        <v>0</v>
      </c>
      <c r="O76">
        <v>0</v>
      </c>
      <c r="P76">
        <v>0</v>
      </c>
      <c r="R76">
        <v>0</v>
      </c>
      <c r="S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row>
    <row r="77" spans="1:42" x14ac:dyDescent="0.25">
      <c r="A77" s="1">
        <v>0</v>
      </c>
      <c r="B77" s="1">
        <v>0</v>
      </c>
      <c r="C77">
        <v>0</v>
      </c>
      <c r="D77">
        <v>0</v>
      </c>
      <c r="E77">
        <v>0</v>
      </c>
      <c r="F77">
        <v>0</v>
      </c>
      <c r="G77">
        <v>0</v>
      </c>
      <c r="H77">
        <v>0</v>
      </c>
      <c r="I77">
        <v>0</v>
      </c>
      <c r="J77">
        <v>0</v>
      </c>
      <c r="K77">
        <v>0</v>
      </c>
      <c r="L77" s="102">
        <v>0</v>
      </c>
      <c r="M77">
        <v>0</v>
      </c>
      <c r="N77">
        <v>0</v>
      </c>
      <c r="O77">
        <v>0</v>
      </c>
      <c r="P77">
        <v>0</v>
      </c>
      <c r="R77">
        <v>0</v>
      </c>
      <c r="S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row>
    <row r="78" spans="1:42" x14ac:dyDescent="0.25">
      <c r="A78" s="1">
        <v>0</v>
      </c>
      <c r="B78" s="1">
        <v>0</v>
      </c>
      <c r="C78">
        <v>0</v>
      </c>
      <c r="D78">
        <v>0</v>
      </c>
      <c r="E78">
        <v>0</v>
      </c>
      <c r="F78">
        <v>0</v>
      </c>
      <c r="G78">
        <v>0</v>
      </c>
      <c r="H78">
        <v>0</v>
      </c>
      <c r="I78">
        <v>0</v>
      </c>
      <c r="J78">
        <v>0</v>
      </c>
      <c r="K78">
        <v>0</v>
      </c>
      <c r="L78" s="102">
        <v>0</v>
      </c>
      <c r="M78">
        <v>0</v>
      </c>
      <c r="N78">
        <v>0</v>
      </c>
      <c r="O78">
        <v>0</v>
      </c>
      <c r="P78">
        <v>0</v>
      </c>
      <c r="R78">
        <v>0</v>
      </c>
      <c r="S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row>
    <row r="79" spans="1:42" x14ac:dyDescent="0.25">
      <c r="A79" s="1">
        <v>0</v>
      </c>
      <c r="B79" s="1">
        <v>0</v>
      </c>
      <c r="C79">
        <v>0</v>
      </c>
      <c r="D79">
        <v>0</v>
      </c>
      <c r="E79">
        <v>0</v>
      </c>
      <c r="F79">
        <v>0</v>
      </c>
      <c r="G79">
        <v>0</v>
      </c>
      <c r="H79">
        <v>0</v>
      </c>
      <c r="I79">
        <v>0</v>
      </c>
      <c r="J79">
        <v>0</v>
      </c>
      <c r="K79">
        <v>0</v>
      </c>
      <c r="L79" s="102">
        <v>0</v>
      </c>
      <c r="M79">
        <v>0</v>
      </c>
      <c r="N79">
        <v>0</v>
      </c>
      <c r="O79">
        <v>0</v>
      </c>
      <c r="P79">
        <v>0</v>
      </c>
      <c r="R79">
        <v>0</v>
      </c>
      <c r="S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row>
    <row r="80" spans="1:42" x14ac:dyDescent="0.25">
      <c r="A80" s="1">
        <v>0</v>
      </c>
      <c r="B80" s="1">
        <v>0</v>
      </c>
      <c r="C80">
        <v>0</v>
      </c>
      <c r="D80">
        <v>0</v>
      </c>
      <c r="E80">
        <v>0</v>
      </c>
      <c r="F80">
        <v>0</v>
      </c>
      <c r="G80">
        <v>0</v>
      </c>
      <c r="H80">
        <v>0</v>
      </c>
      <c r="I80">
        <v>0</v>
      </c>
      <c r="J80">
        <v>0</v>
      </c>
      <c r="K80">
        <v>0</v>
      </c>
      <c r="L80" s="102">
        <v>0</v>
      </c>
      <c r="M80">
        <v>0</v>
      </c>
      <c r="N80">
        <v>0</v>
      </c>
      <c r="O80">
        <v>0</v>
      </c>
      <c r="P80">
        <v>0</v>
      </c>
      <c r="R80">
        <v>0</v>
      </c>
      <c r="S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row>
    <row r="81" spans="1:42" x14ac:dyDescent="0.25">
      <c r="A81" s="1">
        <v>0</v>
      </c>
      <c r="B81" s="1">
        <v>0</v>
      </c>
      <c r="C81">
        <v>0</v>
      </c>
      <c r="D81">
        <v>0</v>
      </c>
      <c r="E81">
        <v>0</v>
      </c>
      <c r="F81">
        <v>0</v>
      </c>
      <c r="G81">
        <v>0</v>
      </c>
      <c r="H81">
        <v>0</v>
      </c>
      <c r="I81">
        <v>0</v>
      </c>
      <c r="J81">
        <v>0</v>
      </c>
      <c r="K81">
        <v>0</v>
      </c>
      <c r="L81" s="102">
        <v>0</v>
      </c>
      <c r="M81">
        <v>0</v>
      </c>
      <c r="N81">
        <v>0</v>
      </c>
      <c r="O81">
        <v>0</v>
      </c>
      <c r="P81">
        <v>0</v>
      </c>
      <c r="R81">
        <v>0</v>
      </c>
      <c r="S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row>
    <row r="82" spans="1:42" x14ac:dyDescent="0.25">
      <c r="A82" s="1">
        <v>0</v>
      </c>
      <c r="B82" s="1">
        <v>0</v>
      </c>
      <c r="C82">
        <v>0</v>
      </c>
      <c r="D82">
        <v>0</v>
      </c>
      <c r="E82">
        <v>0</v>
      </c>
      <c r="F82">
        <v>0</v>
      </c>
      <c r="G82">
        <v>0</v>
      </c>
      <c r="H82">
        <v>0</v>
      </c>
      <c r="I82">
        <v>0</v>
      </c>
      <c r="J82">
        <v>0</v>
      </c>
      <c r="K82">
        <v>0</v>
      </c>
      <c r="L82" s="102">
        <v>0</v>
      </c>
      <c r="M82">
        <v>0</v>
      </c>
      <c r="N82">
        <v>0</v>
      </c>
      <c r="O82">
        <v>0</v>
      </c>
      <c r="P82">
        <v>0</v>
      </c>
      <c r="R82">
        <v>0</v>
      </c>
      <c r="S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row>
    <row r="83" spans="1:42" x14ac:dyDescent="0.25">
      <c r="A83" s="1">
        <v>0</v>
      </c>
      <c r="B83" s="1">
        <v>0</v>
      </c>
      <c r="C83">
        <v>0</v>
      </c>
      <c r="D83">
        <v>0</v>
      </c>
      <c r="E83">
        <v>0</v>
      </c>
      <c r="F83">
        <v>0</v>
      </c>
      <c r="G83">
        <v>0</v>
      </c>
      <c r="H83">
        <v>0</v>
      </c>
      <c r="I83">
        <v>0</v>
      </c>
      <c r="J83">
        <v>0</v>
      </c>
      <c r="K83">
        <v>0</v>
      </c>
      <c r="L83" s="102">
        <v>0</v>
      </c>
      <c r="M83">
        <v>0</v>
      </c>
      <c r="N83">
        <v>0</v>
      </c>
      <c r="O83">
        <v>0</v>
      </c>
      <c r="P83">
        <v>0</v>
      </c>
      <c r="R83">
        <v>0</v>
      </c>
      <c r="S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row>
    <row r="84" spans="1:42" x14ac:dyDescent="0.25">
      <c r="A84" s="1">
        <v>0</v>
      </c>
      <c r="B84" s="1">
        <v>0</v>
      </c>
      <c r="C84">
        <v>0</v>
      </c>
      <c r="D84">
        <v>0</v>
      </c>
      <c r="E84">
        <v>0</v>
      </c>
      <c r="F84">
        <v>0</v>
      </c>
      <c r="G84">
        <v>0</v>
      </c>
      <c r="H84">
        <v>0</v>
      </c>
      <c r="I84">
        <v>0</v>
      </c>
      <c r="J84">
        <v>0</v>
      </c>
      <c r="K84">
        <v>0</v>
      </c>
      <c r="L84" s="102">
        <v>0</v>
      </c>
      <c r="M84">
        <v>0</v>
      </c>
      <c r="N84">
        <v>0</v>
      </c>
      <c r="O84">
        <v>0</v>
      </c>
      <c r="P84">
        <v>0</v>
      </c>
      <c r="R84">
        <v>0</v>
      </c>
      <c r="S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row>
    <row r="85" spans="1:42" x14ac:dyDescent="0.25">
      <c r="A85" s="1">
        <v>0</v>
      </c>
      <c r="B85" s="1">
        <v>0</v>
      </c>
      <c r="C85">
        <v>0</v>
      </c>
      <c r="D85">
        <v>0</v>
      </c>
      <c r="E85">
        <v>0</v>
      </c>
      <c r="F85">
        <v>0</v>
      </c>
      <c r="G85">
        <v>0</v>
      </c>
      <c r="H85">
        <v>0</v>
      </c>
      <c r="I85">
        <v>0</v>
      </c>
      <c r="J85">
        <v>0</v>
      </c>
      <c r="K85">
        <v>0</v>
      </c>
      <c r="L85" s="102">
        <v>0</v>
      </c>
      <c r="M85">
        <v>0</v>
      </c>
      <c r="N85">
        <v>0</v>
      </c>
      <c r="O85">
        <v>0</v>
      </c>
      <c r="P85">
        <v>0</v>
      </c>
      <c r="R85">
        <v>0</v>
      </c>
      <c r="S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row>
    <row r="86" spans="1:42" x14ac:dyDescent="0.25">
      <c r="A86" s="1">
        <v>0</v>
      </c>
      <c r="B86" s="1">
        <v>0</v>
      </c>
      <c r="C86">
        <v>0</v>
      </c>
      <c r="D86">
        <v>0</v>
      </c>
      <c r="E86">
        <v>0</v>
      </c>
      <c r="F86">
        <v>0</v>
      </c>
      <c r="G86">
        <v>0</v>
      </c>
      <c r="H86">
        <v>0</v>
      </c>
      <c r="I86">
        <v>0</v>
      </c>
      <c r="J86">
        <v>0</v>
      </c>
      <c r="K86">
        <v>0</v>
      </c>
      <c r="L86" s="102">
        <v>0</v>
      </c>
      <c r="M86">
        <v>0</v>
      </c>
      <c r="N86">
        <v>0</v>
      </c>
      <c r="O86">
        <v>0</v>
      </c>
      <c r="P86">
        <v>0</v>
      </c>
      <c r="R86">
        <v>0</v>
      </c>
      <c r="S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row>
    <row r="87" spans="1:42" x14ac:dyDescent="0.25">
      <c r="A87" s="1">
        <v>0</v>
      </c>
      <c r="B87" s="1">
        <v>0</v>
      </c>
      <c r="C87">
        <v>0</v>
      </c>
      <c r="D87">
        <v>0</v>
      </c>
      <c r="E87">
        <v>0</v>
      </c>
      <c r="F87">
        <v>0</v>
      </c>
      <c r="G87">
        <v>0</v>
      </c>
      <c r="H87">
        <v>0</v>
      </c>
      <c r="I87">
        <v>0</v>
      </c>
      <c r="J87">
        <v>0</v>
      </c>
      <c r="K87">
        <v>0</v>
      </c>
      <c r="L87" s="102">
        <v>0</v>
      </c>
      <c r="M87">
        <v>0</v>
      </c>
      <c r="N87">
        <v>0</v>
      </c>
      <c r="O87">
        <v>0</v>
      </c>
      <c r="P87">
        <v>0</v>
      </c>
      <c r="R87">
        <v>0</v>
      </c>
      <c r="S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row>
    <row r="88" spans="1:42" x14ac:dyDescent="0.25">
      <c r="A88" s="1">
        <v>0</v>
      </c>
      <c r="B88" s="1">
        <v>0</v>
      </c>
      <c r="C88">
        <v>0</v>
      </c>
      <c r="D88">
        <v>0</v>
      </c>
      <c r="E88">
        <v>0</v>
      </c>
      <c r="F88">
        <v>0</v>
      </c>
      <c r="G88">
        <v>0</v>
      </c>
      <c r="H88">
        <v>0</v>
      </c>
      <c r="I88">
        <v>0</v>
      </c>
      <c r="J88">
        <v>0</v>
      </c>
      <c r="K88">
        <v>0</v>
      </c>
      <c r="L88" s="102">
        <v>0</v>
      </c>
      <c r="M88">
        <v>0</v>
      </c>
      <c r="N88">
        <v>0</v>
      </c>
      <c r="O88">
        <v>0</v>
      </c>
      <c r="P88">
        <v>0</v>
      </c>
      <c r="R88">
        <v>0</v>
      </c>
      <c r="S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row>
    <row r="89" spans="1:42" x14ac:dyDescent="0.25">
      <c r="A89" s="1">
        <v>0</v>
      </c>
      <c r="B89" s="1">
        <v>0</v>
      </c>
      <c r="C89">
        <v>0</v>
      </c>
      <c r="D89">
        <v>0</v>
      </c>
      <c r="E89">
        <v>0</v>
      </c>
      <c r="F89">
        <v>0</v>
      </c>
      <c r="G89">
        <v>0</v>
      </c>
      <c r="H89">
        <v>0</v>
      </c>
      <c r="I89">
        <v>0</v>
      </c>
      <c r="J89">
        <v>0</v>
      </c>
      <c r="K89">
        <v>0</v>
      </c>
      <c r="L89" s="102">
        <v>0</v>
      </c>
      <c r="M89">
        <v>0</v>
      </c>
      <c r="N89">
        <v>0</v>
      </c>
      <c r="O89">
        <v>0</v>
      </c>
      <c r="P89">
        <v>0</v>
      </c>
      <c r="R89">
        <v>0</v>
      </c>
      <c r="S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row>
    <row r="90" spans="1:42" x14ac:dyDescent="0.25">
      <c r="A90" s="1">
        <v>0</v>
      </c>
      <c r="B90" s="1">
        <v>0</v>
      </c>
      <c r="C90">
        <v>0</v>
      </c>
      <c r="D90">
        <v>0</v>
      </c>
      <c r="E90">
        <v>0</v>
      </c>
      <c r="F90">
        <v>0</v>
      </c>
      <c r="G90">
        <v>0</v>
      </c>
      <c r="H90">
        <v>0</v>
      </c>
      <c r="I90">
        <v>0</v>
      </c>
      <c r="J90">
        <v>0</v>
      </c>
      <c r="K90">
        <v>0</v>
      </c>
      <c r="L90" s="102">
        <v>0</v>
      </c>
      <c r="M90">
        <v>0</v>
      </c>
      <c r="N90">
        <v>0</v>
      </c>
      <c r="O90">
        <v>0</v>
      </c>
      <c r="P90">
        <v>0</v>
      </c>
      <c r="R90">
        <v>0</v>
      </c>
      <c r="S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row>
    <row r="91" spans="1:42" x14ac:dyDescent="0.25">
      <c r="A91" s="1">
        <v>0</v>
      </c>
      <c r="B91" s="1">
        <v>0</v>
      </c>
      <c r="C91">
        <v>0</v>
      </c>
      <c r="D91">
        <v>0</v>
      </c>
      <c r="E91">
        <v>0</v>
      </c>
      <c r="F91">
        <v>0</v>
      </c>
      <c r="G91">
        <v>0</v>
      </c>
      <c r="H91">
        <v>0</v>
      </c>
      <c r="I91">
        <v>0</v>
      </c>
      <c r="J91">
        <v>0</v>
      </c>
      <c r="K91">
        <v>0</v>
      </c>
      <c r="L91" s="102">
        <v>0</v>
      </c>
      <c r="M91">
        <v>0</v>
      </c>
      <c r="N91">
        <v>0</v>
      </c>
      <c r="O91">
        <v>0</v>
      </c>
      <c r="P91">
        <v>0</v>
      </c>
      <c r="R91">
        <v>0</v>
      </c>
      <c r="S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row>
    <row r="92" spans="1:42" x14ac:dyDescent="0.25">
      <c r="A92" s="1">
        <v>0</v>
      </c>
      <c r="B92" s="1">
        <v>0</v>
      </c>
      <c r="C92">
        <v>0</v>
      </c>
      <c r="D92">
        <v>0</v>
      </c>
      <c r="E92">
        <v>0</v>
      </c>
      <c r="F92">
        <v>0</v>
      </c>
      <c r="G92">
        <v>0</v>
      </c>
      <c r="H92">
        <v>0</v>
      </c>
      <c r="I92">
        <v>0</v>
      </c>
      <c r="J92">
        <v>0</v>
      </c>
      <c r="K92">
        <v>0</v>
      </c>
      <c r="L92" s="102">
        <v>0</v>
      </c>
      <c r="M92">
        <v>0</v>
      </c>
      <c r="N92">
        <v>0</v>
      </c>
      <c r="O92">
        <v>0</v>
      </c>
      <c r="P92">
        <v>0</v>
      </c>
      <c r="R92">
        <v>0</v>
      </c>
      <c r="S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row>
    <row r="93" spans="1:42" x14ac:dyDescent="0.25">
      <c r="A93" s="1">
        <v>0</v>
      </c>
      <c r="B93" s="1">
        <v>0</v>
      </c>
      <c r="C93">
        <v>0</v>
      </c>
      <c r="D93">
        <v>0</v>
      </c>
      <c r="E93">
        <v>0</v>
      </c>
      <c r="F93">
        <v>0</v>
      </c>
      <c r="G93">
        <v>0</v>
      </c>
      <c r="H93">
        <v>0</v>
      </c>
      <c r="I93">
        <v>0</v>
      </c>
      <c r="J93">
        <v>0</v>
      </c>
      <c r="K93">
        <v>0</v>
      </c>
      <c r="L93" s="102">
        <v>0</v>
      </c>
      <c r="M93">
        <v>0</v>
      </c>
      <c r="N93">
        <v>0</v>
      </c>
      <c r="O93">
        <v>0</v>
      </c>
      <c r="P93">
        <v>0</v>
      </c>
      <c r="R93">
        <v>0</v>
      </c>
      <c r="S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row>
    <row r="94" spans="1:42" x14ac:dyDescent="0.25">
      <c r="A94" s="1">
        <v>0</v>
      </c>
      <c r="B94" s="1">
        <v>0</v>
      </c>
      <c r="C94">
        <v>0</v>
      </c>
      <c r="D94">
        <v>0</v>
      </c>
      <c r="E94">
        <v>0</v>
      </c>
      <c r="F94">
        <v>0</v>
      </c>
      <c r="G94">
        <v>0</v>
      </c>
      <c r="H94">
        <v>0</v>
      </c>
      <c r="I94">
        <v>0</v>
      </c>
      <c r="J94">
        <v>0</v>
      </c>
      <c r="K94">
        <v>0</v>
      </c>
      <c r="L94" s="102">
        <v>0</v>
      </c>
      <c r="M94">
        <v>0</v>
      </c>
      <c r="N94">
        <v>0</v>
      </c>
      <c r="O94">
        <v>0</v>
      </c>
      <c r="P94">
        <v>0</v>
      </c>
      <c r="R94">
        <v>0</v>
      </c>
      <c r="S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row>
    <row r="95" spans="1:42" x14ac:dyDescent="0.25">
      <c r="A95" s="1">
        <v>0</v>
      </c>
      <c r="B95" s="1">
        <v>0</v>
      </c>
      <c r="C95">
        <v>0</v>
      </c>
      <c r="D95">
        <v>0</v>
      </c>
      <c r="E95">
        <v>0</v>
      </c>
      <c r="F95">
        <v>0</v>
      </c>
      <c r="G95">
        <v>0</v>
      </c>
      <c r="H95">
        <v>0</v>
      </c>
      <c r="I95">
        <v>0</v>
      </c>
      <c r="J95">
        <v>0</v>
      </c>
      <c r="K95">
        <v>0</v>
      </c>
      <c r="L95" s="102">
        <v>0</v>
      </c>
      <c r="M95">
        <v>0</v>
      </c>
      <c r="N95">
        <v>0</v>
      </c>
      <c r="O95">
        <v>0</v>
      </c>
      <c r="P95">
        <v>0</v>
      </c>
      <c r="R95">
        <v>0</v>
      </c>
      <c r="S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row>
    <row r="96" spans="1:42" x14ac:dyDescent="0.25">
      <c r="A96" s="1">
        <v>0</v>
      </c>
      <c r="B96" s="1">
        <v>0</v>
      </c>
      <c r="C96">
        <v>0</v>
      </c>
      <c r="D96">
        <v>0</v>
      </c>
      <c r="E96">
        <v>0</v>
      </c>
      <c r="F96">
        <v>0</v>
      </c>
      <c r="G96">
        <v>0</v>
      </c>
      <c r="H96">
        <v>0</v>
      </c>
      <c r="I96">
        <v>0</v>
      </c>
      <c r="J96">
        <v>0</v>
      </c>
      <c r="K96">
        <v>0</v>
      </c>
      <c r="L96" s="102">
        <v>0</v>
      </c>
      <c r="M96">
        <v>0</v>
      </c>
      <c r="N96">
        <v>0</v>
      </c>
      <c r="O96">
        <v>0</v>
      </c>
      <c r="P96">
        <v>0</v>
      </c>
      <c r="R96">
        <v>0</v>
      </c>
      <c r="S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row>
    <row r="97" spans="1:42" x14ac:dyDescent="0.25">
      <c r="A97" s="1">
        <v>0</v>
      </c>
      <c r="B97" s="1">
        <v>0</v>
      </c>
      <c r="C97">
        <v>0</v>
      </c>
      <c r="D97">
        <v>0</v>
      </c>
      <c r="E97">
        <v>0</v>
      </c>
      <c r="F97">
        <v>0</v>
      </c>
      <c r="G97">
        <v>0</v>
      </c>
      <c r="H97">
        <v>0</v>
      </c>
      <c r="I97">
        <v>0</v>
      </c>
      <c r="J97">
        <v>0</v>
      </c>
      <c r="K97">
        <v>0</v>
      </c>
      <c r="L97" s="102">
        <v>0</v>
      </c>
      <c r="M97">
        <v>0</v>
      </c>
      <c r="N97">
        <v>0</v>
      </c>
      <c r="O97">
        <v>0</v>
      </c>
      <c r="P97">
        <v>0</v>
      </c>
      <c r="R97">
        <v>0</v>
      </c>
      <c r="S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row>
    <row r="98" spans="1:42" x14ac:dyDescent="0.25">
      <c r="A98" s="1">
        <v>0</v>
      </c>
      <c r="B98" s="1">
        <v>0</v>
      </c>
      <c r="C98">
        <v>0</v>
      </c>
      <c r="D98">
        <v>0</v>
      </c>
      <c r="E98">
        <v>0</v>
      </c>
      <c r="F98">
        <v>0</v>
      </c>
      <c r="G98">
        <v>0</v>
      </c>
      <c r="H98">
        <v>0</v>
      </c>
      <c r="I98">
        <v>0</v>
      </c>
      <c r="J98">
        <v>0</v>
      </c>
      <c r="K98">
        <v>0</v>
      </c>
      <c r="L98" s="102">
        <v>0</v>
      </c>
      <c r="M98">
        <v>0</v>
      </c>
      <c r="N98">
        <v>0</v>
      </c>
      <c r="O98">
        <v>0</v>
      </c>
      <c r="P98">
        <v>0</v>
      </c>
      <c r="R98">
        <v>0</v>
      </c>
      <c r="S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row>
    <row r="99" spans="1:42" x14ac:dyDescent="0.25">
      <c r="A99" s="1">
        <v>0</v>
      </c>
      <c r="B99" s="1">
        <v>0</v>
      </c>
      <c r="C99">
        <v>0</v>
      </c>
      <c r="D99">
        <v>0</v>
      </c>
      <c r="E99">
        <v>0</v>
      </c>
      <c r="F99">
        <v>0</v>
      </c>
      <c r="G99">
        <v>0</v>
      </c>
      <c r="H99">
        <v>0</v>
      </c>
      <c r="I99">
        <v>0</v>
      </c>
      <c r="J99">
        <v>0</v>
      </c>
      <c r="K99">
        <v>0</v>
      </c>
      <c r="L99" s="102">
        <v>0</v>
      </c>
      <c r="M99">
        <v>0</v>
      </c>
      <c r="N99">
        <v>0</v>
      </c>
      <c r="O99">
        <v>0</v>
      </c>
      <c r="P99">
        <v>0</v>
      </c>
      <c r="R99">
        <v>0</v>
      </c>
      <c r="S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row>
    <row r="100" spans="1:42" x14ac:dyDescent="0.25">
      <c r="A100" s="1">
        <v>0</v>
      </c>
      <c r="B100" s="1">
        <v>0</v>
      </c>
      <c r="C100">
        <v>0</v>
      </c>
      <c r="D100">
        <v>0</v>
      </c>
      <c r="E100">
        <v>0</v>
      </c>
      <c r="F100">
        <v>0</v>
      </c>
      <c r="G100">
        <v>0</v>
      </c>
      <c r="H100">
        <v>0</v>
      </c>
      <c r="I100">
        <v>0</v>
      </c>
      <c r="J100">
        <v>0</v>
      </c>
      <c r="K100">
        <v>0</v>
      </c>
      <c r="L100" s="102">
        <v>0</v>
      </c>
      <c r="M100">
        <v>0</v>
      </c>
      <c r="N100">
        <v>0</v>
      </c>
      <c r="O100">
        <v>0</v>
      </c>
      <c r="P100">
        <v>0</v>
      </c>
      <c r="R100">
        <v>0</v>
      </c>
      <c r="S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row>
    <row r="101" spans="1:42" x14ac:dyDescent="0.25">
      <c r="A101" s="1">
        <v>0</v>
      </c>
      <c r="B101" s="1">
        <v>0</v>
      </c>
      <c r="C101">
        <v>0</v>
      </c>
      <c r="D101">
        <v>0</v>
      </c>
      <c r="E101">
        <v>0</v>
      </c>
      <c r="F101">
        <v>0</v>
      </c>
      <c r="G101">
        <v>0</v>
      </c>
      <c r="H101">
        <v>0</v>
      </c>
      <c r="I101">
        <v>0</v>
      </c>
      <c r="J101">
        <v>0</v>
      </c>
      <c r="K101">
        <v>0</v>
      </c>
      <c r="L101" s="102">
        <v>0</v>
      </c>
      <c r="M101">
        <v>0</v>
      </c>
      <c r="N101">
        <v>0</v>
      </c>
      <c r="O101">
        <v>0</v>
      </c>
      <c r="P101">
        <v>0</v>
      </c>
      <c r="R101">
        <v>0</v>
      </c>
      <c r="S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row>
    <row r="102" spans="1:42" x14ac:dyDescent="0.25">
      <c r="A102" s="1">
        <v>0</v>
      </c>
      <c r="B102" s="1">
        <v>0</v>
      </c>
      <c r="C102">
        <v>0</v>
      </c>
      <c r="D102">
        <v>0</v>
      </c>
      <c r="E102">
        <v>0</v>
      </c>
      <c r="F102">
        <v>0</v>
      </c>
      <c r="G102">
        <v>0</v>
      </c>
      <c r="H102">
        <v>0</v>
      </c>
      <c r="I102">
        <v>0</v>
      </c>
      <c r="J102">
        <v>0</v>
      </c>
      <c r="K102">
        <v>0</v>
      </c>
      <c r="L102" s="102">
        <v>0</v>
      </c>
      <c r="M102">
        <v>0</v>
      </c>
      <c r="N102">
        <v>0</v>
      </c>
      <c r="O102">
        <v>0</v>
      </c>
      <c r="P102">
        <v>0</v>
      </c>
      <c r="R102">
        <v>0</v>
      </c>
      <c r="S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row>
    <row r="103" spans="1:42" x14ac:dyDescent="0.25">
      <c r="A103" s="1">
        <v>0</v>
      </c>
      <c r="B103" s="1">
        <v>0</v>
      </c>
      <c r="C103">
        <v>0</v>
      </c>
      <c r="D103">
        <v>0</v>
      </c>
      <c r="E103">
        <v>0</v>
      </c>
      <c r="F103">
        <v>0</v>
      </c>
      <c r="G103">
        <v>0</v>
      </c>
      <c r="H103">
        <v>0</v>
      </c>
      <c r="I103">
        <v>0</v>
      </c>
      <c r="J103">
        <v>0</v>
      </c>
      <c r="K103">
        <v>0</v>
      </c>
      <c r="L103" s="102">
        <v>0</v>
      </c>
      <c r="M103">
        <v>0</v>
      </c>
      <c r="N103">
        <v>0</v>
      </c>
      <c r="O103">
        <v>0</v>
      </c>
      <c r="P103">
        <v>0</v>
      </c>
      <c r="R103">
        <v>0</v>
      </c>
      <c r="S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row>
    <row r="104" spans="1:42" x14ac:dyDescent="0.25">
      <c r="A104" s="1">
        <v>0</v>
      </c>
      <c r="B104" s="1">
        <v>0</v>
      </c>
      <c r="C104">
        <v>0</v>
      </c>
      <c r="D104">
        <v>0</v>
      </c>
      <c r="E104">
        <v>0</v>
      </c>
      <c r="F104">
        <v>0</v>
      </c>
      <c r="G104">
        <v>0</v>
      </c>
      <c r="H104">
        <v>0</v>
      </c>
      <c r="I104">
        <v>0</v>
      </c>
      <c r="J104">
        <v>0</v>
      </c>
      <c r="K104">
        <v>0</v>
      </c>
      <c r="L104" s="102">
        <v>0</v>
      </c>
      <c r="M104">
        <v>0</v>
      </c>
      <c r="N104">
        <v>0</v>
      </c>
      <c r="O104">
        <v>0</v>
      </c>
      <c r="P104">
        <v>0</v>
      </c>
      <c r="R104">
        <v>0</v>
      </c>
      <c r="S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row>
    <row r="105" spans="1:42" x14ac:dyDescent="0.25">
      <c r="A105" s="1">
        <v>0</v>
      </c>
      <c r="B105" s="1">
        <v>0</v>
      </c>
      <c r="C105">
        <v>0</v>
      </c>
      <c r="D105">
        <v>0</v>
      </c>
      <c r="E105">
        <v>0</v>
      </c>
      <c r="F105">
        <v>0</v>
      </c>
      <c r="G105">
        <v>0</v>
      </c>
      <c r="H105">
        <v>0</v>
      </c>
      <c r="I105">
        <v>0</v>
      </c>
      <c r="J105">
        <v>0</v>
      </c>
      <c r="K105">
        <v>0</v>
      </c>
      <c r="L105" s="102">
        <v>0</v>
      </c>
      <c r="M105">
        <v>0</v>
      </c>
      <c r="N105">
        <v>0</v>
      </c>
      <c r="O105">
        <v>0</v>
      </c>
      <c r="P105">
        <v>0</v>
      </c>
      <c r="R105">
        <v>0</v>
      </c>
      <c r="S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row>
    <row r="106" spans="1:42" x14ac:dyDescent="0.25">
      <c r="A106" s="1">
        <v>0</v>
      </c>
      <c r="B106" s="1">
        <v>0</v>
      </c>
      <c r="C106">
        <v>0</v>
      </c>
      <c r="D106">
        <v>0</v>
      </c>
      <c r="E106">
        <v>0</v>
      </c>
      <c r="F106">
        <v>0</v>
      </c>
      <c r="G106">
        <v>0</v>
      </c>
      <c r="H106">
        <v>0</v>
      </c>
      <c r="I106">
        <v>0</v>
      </c>
      <c r="J106">
        <v>0</v>
      </c>
      <c r="K106">
        <v>0</v>
      </c>
      <c r="L106" s="102">
        <v>0</v>
      </c>
      <c r="M106">
        <v>0</v>
      </c>
      <c r="N106">
        <v>0</v>
      </c>
      <c r="O106">
        <v>0</v>
      </c>
      <c r="P106">
        <v>0</v>
      </c>
      <c r="R106">
        <v>0</v>
      </c>
      <c r="S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row>
    <row r="107" spans="1:42" x14ac:dyDescent="0.25">
      <c r="A107" s="1">
        <v>0</v>
      </c>
      <c r="B107" s="1">
        <v>0</v>
      </c>
      <c r="C107">
        <v>0</v>
      </c>
      <c r="D107">
        <v>0</v>
      </c>
      <c r="E107">
        <v>0</v>
      </c>
      <c r="F107">
        <v>0</v>
      </c>
      <c r="G107">
        <v>0</v>
      </c>
      <c r="H107">
        <v>0</v>
      </c>
      <c r="I107">
        <v>0</v>
      </c>
      <c r="J107">
        <v>0</v>
      </c>
      <c r="K107">
        <v>0</v>
      </c>
      <c r="L107" s="102">
        <v>0</v>
      </c>
      <c r="M107">
        <v>0</v>
      </c>
      <c r="N107">
        <v>0</v>
      </c>
      <c r="O107">
        <v>0</v>
      </c>
      <c r="P107">
        <v>0</v>
      </c>
      <c r="R107">
        <v>0</v>
      </c>
      <c r="S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row>
    <row r="108" spans="1:42" x14ac:dyDescent="0.25">
      <c r="A108" s="1">
        <v>0</v>
      </c>
      <c r="B108" s="1">
        <v>0</v>
      </c>
      <c r="C108">
        <v>0</v>
      </c>
      <c r="D108">
        <v>0</v>
      </c>
      <c r="E108">
        <v>0</v>
      </c>
      <c r="F108">
        <v>0</v>
      </c>
      <c r="G108">
        <v>0</v>
      </c>
      <c r="H108">
        <v>0</v>
      </c>
      <c r="I108">
        <v>0</v>
      </c>
      <c r="J108">
        <v>0</v>
      </c>
      <c r="K108">
        <v>0</v>
      </c>
      <c r="L108" s="102">
        <v>0</v>
      </c>
      <c r="M108">
        <v>0</v>
      </c>
      <c r="N108">
        <v>0</v>
      </c>
      <c r="O108">
        <v>0</v>
      </c>
      <c r="P108">
        <v>0</v>
      </c>
      <c r="R108">
        <v>0</v>
      </c>
      <c r="S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row>
    <row r="109" spans="1:42" x14ac:dyDescent="0.25">
      <c r="A109" s="1">
        <v>0</v>
      </c>
      <c r="B109" s="1">
        <v>0</v>
      </c>
      <c r="C109">
        <v>0</v>
      </c>
      <c r="D109">
        <v>0</v>
      </c>
      <c r="E109">
        <v>0</v>
      </c>
      <c r="F109">
        <v>0</v>
      </c>
      <c r="G109">
        <v>0</v>
      </c>
      <c r="H109">
        <v>0</v>
      </c>
      <c r="I109">
        <v>0</v>
      </c>
      <c r="J109">
        <v>0</v>
      </c>
      <c r="K109">
        <v>0</v>
      </c>
      <c r="L109" s="102">
        <v>0</v>
      </c>
      <c r="M109">
        <v>0</v>
      </c>
      <c r="N109">
        <v>0</v>
      </c>
      <c r="O109">
        <v>0</v>
      </c>
      <c r="P109">
        <v>0</v>
      </c>
      <c r="R109">
        <v>0</v>
      </c>
      <c r="S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row>
    <row r="110" spans="1:42" x14ac:dyDescent="0.25">
      <c r="A110" s="1">
        <v>0</v>
      </c>
      <c r="B110" s="1">
        <v>0</v>
      </c>
      <c r="C110">
        <v>0</v>
      </c>
      <c r="D110">
        <v>0</v>
      </c>
      <c r="E110">
        <v>0</v>
      </c>
      <c r="F110">
        <v>0</v>
      </c>
      <c r="G110">
        <v>0</v>
      </c>
      <c r="H110">
        <v>0</v>
      </c>
      <c r="I110">
        <v>0</v>
      </c>
      <c r="J110">
        <v>0</v>
      </c>
      <c r="K110">
        <v>0</v>
      </c>
      <c r="L110" s="102">
        <v>0</v>
      </c>
      <c r="M110">
        <v>0</v>
      </c>
      <c r="N110">
        <v>0</v>
      </c>
      <c r="O110">
        <v>0</v>
      </c>
      <c r="P110">
        <v>0</v>
      </c>
      <c r="R110">
        <v>0</v>
      </c>
      <c r="S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row>
    <row r="111" spans="1:42" x14ac:dyDescent="0.25">
      <c r="A111" s="1">
        <v>0</v>
      </c>
      <c r="B111" s="1">
        <v>0</v>
      </c>
      <c r="C111">
        <v>0</v>
      </c>
      <c r="D111">
        <v>0</v>
      </c>
      <c r="E111">
        <v>0</v>
      </c>
      <c r="F111">
        <v>0</v>
      </c>
      <c r="G111">
        <v>0</v>
      </c>
      <c r="H111">
        <v>0</v>
      </c>
      <c r="I111">
        <v>0</v>
      </c>
      <c r="J111">
        <v>0</v>
      </c>
      <c r="K111">
        <v>0</v>
      </c>
      <c r="L111" s="102">
        <v>0</v>
      </c>
      <c r="M111">
        <v>0</v>
      </c>
      <c r="N111">
        <v>0</v>
      </c>
      <c r="O111">
        <v>0</v>
      </c>
      <c r="P111">
        <v>0</v>
      </c>
      <c r="R111">
        <v>0</v>
      </c>
      <c r="S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row>
    <row r="112" spans="1:42" x14ac:dyDescent="0.25">
      <c r="A112" s="1">
        <v>0</v>
      </c>
      <c r="B112" s="1">
        <v>0</v>
      </c>
      <c r="C112">
        <v>0</v>
      </c>
      <c r="D112">
        <v>0</v>
      </c>
      <c r="E112">
        <v>0</v>
      </c>
      <c r="F112">
        <v>0</v>
      </c>
      <c r="G112">
        <v>0</v>
      </c>
      <c r="H112">
        <v>0</v>
      </c>
      <c r="I112">
        <v>0</v>
      </c>
      <c r="J112">
        <v>0</v>
      </c>
      <c r="K112">
        <v>0</v>
      </c>
      <c r="L112" s="102">
        <v>0</v>
      </c>
      <c r="M112">
        <v>0</v>
      </c>
      <c r="N112">
        <v>0</v>
      </c>
      <c r="O112">
        <v>0</v>
      </c>
      <c r="P112">
        <v>0</v>
      </c>
      <c r="R112">
        <v>0</v>
      </c>
      <c r="S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row>
    <row r="113" spans="1:42" x14ac:dyDescent="0.25">
      <c r="A113" s="1">
        <v>0</v>
      </c>
      <c r="B113" s="1">
        <v>0</v>
      </c>
      <c r="C113">
        <v>0</v>
      </c>
      <c r="D113">
        <v>0</v>
      </c>
      <c r="E113">
        <v>0</v>
      </c>
      <c r="F113">
        <v>0</v>
      </c>
      <c r="G113">
        <v>0</v>
      </c>
      <c r="H113">
        <v>0</v>
      </c>
      <c r="I113">
        <v>0</v>
      </c>
      <c r="J113">
        <v>0</v>
      </c>
      <c r="K113">
        <v>0</v>
      </c>
      <c r="L113" s="102">
        <v>0</v>
      </c>
      <c r="M113">
        <v>0</v>
      </c>
      <c r="N113">
        <v>0</v>
      </c>
      <c r="O113">
        <v>0</v>
      </c>
      <c r="P113">
        <v>0</v>
      </c>
      <c r="R113">
        <v>0</v>
      </c>
      <c r="S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row>
    <row r="114" spans="1:42" x14ac:dyDescent="0.25">
      <c r="A114" s="1">
        <v>0</v>
      </c>
      <c r="B114" s="1">
        <v>0</v>
      </c>
      <c r="C114">
        <v>0</v>
      </c>
      <c r="D114">
        <v>0</v>
      </c>
      <c r="E114">
        <v>0</v>
      </c>
      <c r="F114">
        <v>0</v>
      </c>
      <c r="G114">
        <v>0</v>
      </c>
      <c r="H114">
        <v>0</v>
      </c>
      <c r="I114">
        <v>0</v>
      </c>
      <c r="J114">
        <v>0</v>
      </c>
      <c r="K114">
        <v>0</v>
      </c>
      <c r="L114" s="102">
        <v>0</v>
      </c>
      <c r="M114">
        <v>0</v>
      </c>
      <c r="N114">
        <v>0</v>
      </c>
      <c r="O114">
        <v>0</v>
      </c>
      <c r="P114">
        <v>0</v>
      </c>
      <c r="R114">
        <v>0</v>
      </c>
      <c r="S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row>
    <row r="115" spans="1:42" x14ac:dyDescent="0.25">
      <c r="A115" s="1">
        <v>0</v>
      </c>
      <c r="B115" s="1">
        <v>0</v>
      </c>
      <c r="C115">
        <v>0</v>
      </c>
      <c r="D115">
        <v>0</v>
      </c>
      <c r="E115">
        <v>0</v>
      </c>
      <c r="F115">
        <v>0</v>
      </c>
      <c r="G115">
        <v>0</v>
      </c>
      <c r="H115">
        <v>0</v>
      </c>
      <c r="I115">
        <v>0</v>
      </c>
      <c r="J115">
        <v>0</v>
      </c>
      <c r="K115">
        <v>0</v>
      </c>
      <c r="L115" s="102">
        <v>0</v>
      </c>
      <c r="M115">
        <v>0</v>
      </c>
      <c r="N115">
        <v>0</v>
      </c>
      <c r="O115">
        <v>0</v>
      </c>
      <c r="P115">
        <v>0</v>
      </c>
      <c r="R115">
        <v>0</v>
      </c>
      <c r="S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row>
    <row r="116" spans="1:42" x14ac:dyDescent="0.25">
      <c r="A116" s="1">
        <v>0</v>
      </c>
      <c r="B116" s="1">
        <v>0</v>
      </c>
      <c r="C116">
        <v>0</v>
      </c>
      <c r="D116">
        <v>0</v>
      </c>
      <c r="E116">
        <v>0</v>
      </c>
      <c r="F116">
        <v>0</v>
      </c>
      <c r="G116">
        <v>0</v>
      </c>
      <c r="H116">
        <v>0</v>
      </c>
      <c r="I116">
        <v>0</v>
      </c>
      <c r="J116">
        <v>0</v>
      </c>
      <c r="K116">
        <v>0</v>
      </c>
      <c r="L116" s="102">
        <v>0</v>
      </c>
      <c r="M116">
        <v>0</v>
      </c>
      <c r="N116">
        <v>0</v>
      </c>
      <c r="O116">
        <v>0</v>
      </c>
      <c r="P116">
        <v>0</v>
      </c>
      <c r="R116">
        <v>0</v>
      </c>
      <c r="S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row>
    <row r="117" spans="1:42" x14ac:dyDescent="0.25">
      <c r="A117" s="1">
        <v>0</v>
      </c>
      <c r="B117" s="1">
        <v>0</v>
      </c>
      <c r="C117">
        <v>0</v>
      </c>
      <c r="D117">
        <v>0</v>
      </c>
      <c r="E117">
        <v>0</v>
      </c>
      <c r="F117">
        <v>0</v>
      </c>
      <c r="G117">
        <v>0</v>
      </c>
      <c r="H117">
        <v>0</v>
      </c>
      <c r="I117">
        <v>0</v>
      </c>
      <c r="J117">
        <v>0</v>
      </c>
      <c r="K117">
        <v>0</v>
      </c>
      <c r="L117" s="102">
        <v>0</v>
      </c>
      <c r="M117">
        <v>0</v>
      </c>
      <c r="N117">
        <v>0</v>
      </c>
      <c r="O117">
        <v>0</v>
      </c>
      <c r="P117">
        <v>0</v>
      </c>
      <c r="R117">
        <v>0</v>
      </c>
      <c r="S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row>
    <row r="118" spans="1:42" x14ac:dyDescent="0.25">
      <c r="A118" s="1">
        <v>0</v>
      </c>
      <c r="B118" s="1">
        <v>0</v>
      </c>
      <c r="C118">
        <v>0</v>
      </c>
      <c r="D118">
        <v>0</v>
      </c>
      <c r="E118">
        <v>0</v>
      </c>
      <c r="F118">
        <v>0</v>
      </c>
      <c r="G118">
        <v>0</v>
      </c>
      <c r="H118">
        <v>0</v>
      </c>
      <c r="I118">
        <v>0</v>
      </c>
      <c r="J118">
        <v>0</v>
      </c>
      <c r="K118">
        <v>0</v>
      </c>
      <c r="L118" s="102">
        <v>0</v>
      </c>
      <c r="M118">
        <v>0</v>
      </c>
      <c r="N118">
        <v>0</v>
      </c>
      <c r="O118">
        <v>0</v>
      </c>
      <c r="P118">
        <v>0</v>
      </c>
      <c r="R118">
        <v>0</v>
      </c>
      <c r="S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row>
    <row r="119" spans="1:42" x14ac:dyDescent="0.25">
      <c r="A119" s="1">
        <v>0</v>
      </c>
      <c r="B119" s="1">
        <v>0</v>
      </c>
      <c r="C119">
        <v>0</v>
      </c>
      <c r="D119">
        <v>0</v>
      </c>
      <c r="E119">
        <v>0</v>
      </c>
      <c r="F119">
        <v>0</v>
      </c>
      <c r="G119">
        <v>0</v>
      </c>
      <c r="H119">
        <v>0</v>
      </c>
      <c r="I119">
        <v>0</v>
      </c>
      <c r="J119">
        <v>0</v>
      </c>
      <c r="K119">
        <v>0</v>
      </c>
      <c r="L119" s="102">
        <v>0</v>
      </c>
      <c r="M119">
        <v>0</v>
      </c>
      <c r="N119">
        <v>0</v>
      </c>
      <c r="O119">
        <v>0</v>
      </c>
      <c r="P119">
        <v>0</v>
      </c>
      <c r="R119">
        <v>0</v>
      </c>
      <c r="S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row>
    <row r="120" spans="1:42" x14ac:dyDescent="0.25">
      <c r="A120" s="1">
        <v>0</v>
      </c>
      <c r="B120" s="1">
        <v>0</v>
      </c>
      <c r="C120">
        <v>0</v>
      </c>
      <c r="D120">
        <v>0</v>
      </c>
      <c r="E120">
        <v>0</v>
      </c>
      <c r="F120">
        <v>0</v>
      </c>
      <c r="G120">
        <v>0</v>
      </c>
      <c r="H120">
        <v>0</v>
      </c>
      <c r="I120">
        <v>0</v>
      </c>
      <c r="J120">
        <v>0</v>
      </c>
      <c r="K120">
        <v>0</v>
      </c>
      <c r="L120" s="102">
        <v>0</v>
      </c>
      <c r="M120">
        <v>0</v>
      </c>
      <c r="N120">
        <v>0</v>
      </c>
      <c r="O120">
        <v>0</v>
      </c>
      <c r="P120">
        <v>0</v>
      </c>
      <c r="R120">
        <v>0</v>
      </c>
      <c r="S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row>
    <row r="121" spans="1:42" x14ac:dyDescent="0.25">
      <c r="A121" s="1">
        <v>0</v>
      </c>
      <c r="B121" s="1">
        <v>0</v>
      </c>
      <c r="C121">
        <v>0</v>
      </c>
      <c r="D121">
        <v>0</v>
      </c>
      <c r="E121">
        <v>0</v>
      </c>
      <c r="F121">
        <v>0</v>
      </c>
      <c r="G121">
        <v>0</v>
      </c>
      <c r="H121">
        <v>0</v>
      </c>
      <c r="I121">
        <v>0</v>
      </c>
      <c r="J121">
        <v>0</v>
      </c>
      <c r="K121">
        <v>0</v>
      </c>
      <c r="L121" s="102">
        <v>0</v>
      </c>
      <c r="M121">
        <v>0</v>
      </c>
      <c r="N121">
        <v>0</v>
      </c>
      <c r="O121">
        <v>0</v>
      </c>
      <c r="P121">
        <v>0</v>
      </c>
      <c r="R121">
        <v>0</v>
      </c>
      <c r="S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row>
    <row r="122" spans="1:42" x14ac:dyDescent="0.25">
      <c r="A122" s="1">
        <v>0</v>
      </c>
      <c r="B122" s="1">
        <v>0</v>
      </c>
      <c r="C122">
        <v>0</v>
      </c>
      <c r="D122">
        <v>0</v>
      </c>
      <c r="E122">
        <v>0</v>
      </c>
      <c r="F122">
        <v>0</v>
      </c>
      <c r="G122">
        <v>0</v>
      </c>
      <c r="H122">
        <v>0</v>
      </c>
      <c r="I122">
        <v>0</v>
      </c>
      <c r="J122">
        <v>0</v>
      </c>
      <c r="K122">
        <v>0</v>
      </c>
      <c r="L122" s="102">
        <v>0</v>
      </c>
      <c r="M122">
        <v>0</v>
      </c>
      <c r="N122">
        <v>0</v>
      </c>
      <c r="O122">
        <v>0</v>
      </c>
      <c r="P122">
        <v>0</v>
      </c>
      <c r="R122">
        <v>0</v>
      </c>
      <c r="S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row>
    <row r="123" spans="1:42" x14ac:dyDescent="0.25">
      <c r="A123" s="1">
        <v>0</v>
      </c>
      <c r="B123" s="1">
        <v>0</v>
      </c>
      <c r="C123">
        <v>0</v>
      </c>
      <c r="D123">
        <v>0</v>
      </c>
      <c r="E123">
        <v>0</v>
      </c>
      <c r="F123">
        <v>0</v>
      </c>
      <c r="G123">
        <v>0</v>
      </c>
      <c r="H123">
        <v>0</v>
      </c>
      <c r="I123">
        <v>0</v>
      </c>
      <c r="J123">
        <v>0</v>
      </c>
      <c r="K123">
        <v>0</v>
      </c>
      <c r="L123" s="102">
        <v>0</v>
      </c>
      <c r="M123">
        <v>0</v>
      </c>
      <c r="N123">
        <v>0</v>
      </c>
      <c r="O123">
        <v>0</v>
      </c>
      <c r="P123">
        <v>0</v>
      </c>
      <c r="R123">
        <v>0</v>
      </c>
      <c r="S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row>
    <row r="124" spans="1:42" x14ac:dyDescent="0.25">
      <c r="A124" s="1">
        <v>0</v>
      </c>
      <c r="B124" s="1">
        <v>0</v>
      </c>
      <c r="C124">
        <v>0</v>
      </c>
      <c r="D124">
        <v>0</v>
      </c>
      <c r="E124">
        <v>0</v>
      </c>
      <c r="F124">
        <v>0</v>
      </c>
      <c r="G124">
        <v>0</v>
      </c>
      <c r="H124">
        <v>0</v>
      </c>
      <c r="I124">
        <v>0</v>
      </c>
      <c r="J124">
        <v>0</v>
      </c>
      <c r="K124">
        <v>0</v>
      </c>
      <c r="L124" s="102">
        <v>0</v>
      </c>
      <c r="M124">
        <v>0</v>
      </c>
      <c r="N124">
        <v>0</v>
      </c>
      <c r="O124">
        <v>0</v>
      </c>
      <c r="P124">
        <v>0</v>
      </c>
      <c r="R124">
        <v>0</v>
      </c>
      <c r="S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row>
    <row r="125" spans="1:42" x14ac:dyDescent="0.25">
      <c r="A125" s="1">
        <v>0</v>
      </c>
      <c r="B125" s="1">
        <v>0</v>
      </c>
      <c r="C125">
        <v>0</v>
      </c>
      <c r="D125">
        <v>0</v>
      </c>
      <c r="E125">
        <v>0</v>
      </c>
      <c r="F125">
        <v>0</v>
      </c>
      <c r="G125">
        <v>0</v>
      </c>
      <c r="H125">
        <v>0</v>
      </c>
      <c r="I125">
        <v>0</v>
      </c>
      <c r="J125">
        <v>0</v>
      </c>
      <c r="K125">
        <v>0</v>
      </c>
      <c r="L125" s="102">
        <v>0</v>
      </c>
      <c r="M125">
        <v>0</v>
      </c>
      <c r="N125">
        <v>0</v>
      </c>
      <c r="O125">
        <v>0</v>
      </c>
      <c r="P125">
        <v>0</v>
      </c>
      <c r="R125">
        <v>0</v>
      </c>
      <c r="S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row>
    <row r="126" spans="1:42" x14ac:dyDescent="0.25">
      <c r="A126" s="1">
        <v>0</v>
      </c>
      <c r="B126" s="1">
        <v>0</v>
      </c>
      <c r="C126">
        <v>0</v>
      </c>
      <c r="D126">
        <v>0</v>
      </c>
      <c r="E126">
        <v>0</v>
      </c>
      <c r="F126">
        <v>0</v>
      </c>
      <c r="G126">
        <v>0</v>
      </c>
      <c r="H126">
        <v>0</v>
      </c>
      <c r="I126">
        <v>0</v>
      </c>
      <c r="J126">
        <v>0</v>
      </c>
      <c r="K126">
        <v>0</v>
      </c>
      <c r="L126" s="102">
        <v>0</v>
      </c>
      <c r="M126">
        <v>0</v>
      </c>
      <c r="N126">
        <v>0</v>
      </c>
      <c r="O126">
        <v>0</v>
      </c>
      <c r="P126">
        <v>0</v>
      </c>
      <c r="R126">
        <v>0</v>
      </c>
      <c r="S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row>
    <row r="127" spans="1:42" x14ac:dyDescent="0.25">
      <c r="A127" s="1">
        <v>0</v>
      </c>
      <c r="B127" s="1">
        <v>0</v>
      </c>
      <c r="C127">
        <v>0</v>
      </c>
      <c r="D127">
        <v>0</v>
      </c>
      <c r="E127">
        <v>0</v>
      </c>
      <c r="F127">
        <v>0</v>
      </c>
      <c r="G127">
        <v>0</v>
      </c>
      <c r="H127">
        <v>0</v>
      </c>
      <c r="I127">
        <v>0</v>
      </c>
      <c r="J127">
        <v>0</v>
      </c>
      <c r="K127">
        <v>0</v>
      </c>
      <c r="L127" s="102">
        <v>0</v>
      </c>
      <c r="M127">
        <v>0</v>
      </c>
      <c r="N127">
        <v>0</v>
      </c>
      <c r="O127">
        <v>0</v>
      </c>
      <c r="P127">
        <v>0</v>
      </c>
      <c r="R127">
        <v>0</v>
      </c>
      <c r="S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row>
    <row r="128" spans="1:42" x14ac:dyDescent="0.25">
      <c r="A128" s="1">
        <v>0</v>
      </c>
      <c r="B128" s="1">
        <v>0</v>
      </c>
      <c r="C128">
        <v>0</v>
      </c>
      <c r="D128">
        <v>0</v>
      </c>
      <c r="E128">
        <v>0</v>
      </c>
      <c r="F128">
        <v>0</v>
      </c>
      <c r="G128">
        <v>0</v>
      </c>
      <c r="H128">
        <v>0</v>
      </c>
      <c r="I128">
        <v>0</v>
      </c>
      <c r="J128">
        <v>0</v>
      </c>
      <c r="K128">
        <v>0</v>
      </c>
      <c r="L128" s="102">
        <v>0</v>
      </c>
      <c r="M128">
        <v>0</v>
      </c>
      <c r="N128">
        <v>0</v>
      </c>
      <c r="O128">
        <v>0</v>
      </c>
      <c r="P128">
        <v>0</v>
      </c>
      <c r="R128">
        <v>0</v>
      </c>
      <c r="S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row>
    <row r="129" spans="1:42" x14ac:dyDescent="0.25">
      <c r="A129" s="1">
        <v>0</v>
      </c>
      <c r="B129" s="1">
        <v>0</v>
      </c>
      <c r="C129">
        <v>0</v>
      </c>
      <c r="D129">
        <v>0</v>
      </c>
      <c r="E129">
        <v>0</v>
      </c>
      <c r="F129">
        <v>0</v>
      </c>
      <c r="G129">
        <v>0</v>
      </c>
      <c r="H129">
        <v>0</v>
      </c>
      <c r="I129">
        <v>0</v>
      </c>
      <c r="J129">
        <v>0</v>
      </c>
      <c r="K129">
        <v>0</v>
      </c>
      <c r="L129" s="102">
        <v>0</v>
      </c>
      <c r="M129">
        <v>0</v>
      </c>
      <c r="N129">
        <v>0</v>
      </c>
      <c r="O129">
        <v>0</v>
      </c>
      <c r="P129">
        <v>0</v>
      </c>
      <c r="R129">
        <v>0</v>
      </c>
      <c r="S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row>
    <row r="130" spans="1:42" x14ac:dyDescent="0.25">
      <c r="A130" s="1">
        <v>0</v>
      </c>
      <c r="B130" s="1">
        <v>0</v>
      </c>
      <c r="C130">
        <v>0</v>
      </c>
      <c r="D130">
        <v>0</v>
      </c>
      <c r="E130">
        <v>0</v>
      </c>
      <c r="F130">
        <v>0</v>
      </c>
      <c r="G130">
        <v>0</v>
      </c>
      <c r="H130">
        <v>0</v>
      </c>
      <c r="I130">
        <v>0</v>
      </c>
      <c r="J130">
        <v>0</v>
      </c>
      <c r="K130">
        <v>0</v>
      </c>
      <c r="L130" s="102">
        <v>0</v>
      </c>
      <c r="M130">
        <v>0</v>
      </c>
      <c r="N130">
        <v>0</v>
      </c>
      <c r="O130">
        <v>0</v>
      </c>
      <c r="P130">
        <v>0</v>
      </c>
      <c r="R130">
        <v>0</v>
      </c>
      <c r="S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row>
    <row r="131" spans="1:42" x14ac:dyDescent="0.25">
      <c r="A131" s="1">
        <v>0</v>
      </c>
      <c r="B131" s="1">
        <v>0</v>
      </c>
      <c r="C131">
        <v>0</v>
      </c>
      <c r="D131">
        <v>0</v>
      </c>
      <c r="E131">
        <v>0</v>
      </c>
      <c r="F131">
        <v>0</v>
      </c>
      <c r="G131">
        <v>0</v>
      </c>
      <c r="H131">
        <v>0</v>
      </c>
      <c r="I131">
        <v>0</v>
      </c>
      <c r="J131">
        <v>0</v>
      </c>
      <c r="K131">
        <v>0</v>
      </c>
      <c r="L131" s="102">
        <v>0</v>
      </c>
      <c r="M131">
        <v>0</v>
      </c>
      <c r="N131">
        <v>0</v>
      </c>
      <c r="O131">
        <v>0</v>
      </c>
      <c r="P131">
        <v>0</v>
      </c>
      <c r="R131">
        <v>0</v>
      </c>
      <c r="S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row>
    <row r="132" spans="1:42" x14ac:dyDescent="0.25">
      <c r="A132" s="1">
        <v>0</v>
      </c>
      <c r="B132" s="1">
        <v>0</v>
      </c>
      <c r="C132">
        <v>0</v>
      </c>
      <c r="D132">
        <v>0</v>
      </c>
      <c r="E132">
        <v>0</v>
      </c>
      <c r="F132">
        <v>0</v>
      </c>
      <c r="G132">
        <v>0</v>
      </c>
      <c r="H132">
        <v>0</v>
      </c>
      <c r="I132">
        <v>0</v>
      </c>
      <c r="J132">
        <v>0</v>
      </c>
      <c r="K132">
        <v>0</v>
      </c>
      <c r="L132" s="102">
        <v>0</v>
      </c>
      <c r="M132">
        <v>0</v>
      </c>
      <c r="N132">
        <v>0</v>
      </c>
      <c r="O132">
        <v>0</v>
      </c>
      <c r="P132">
        <v>0</v>
      </c>
      <c r="R132">
        <v>0</v>
      </c>
      <c r="S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row>
    <row r="133" spans="1:42" x14ac:dyDescent="0.25">
      <c r="A133" s="1">
        <v>0</v>
      </c>
      <c r="B133" s="1">
        <v>0</v>
      </c>
      <c r="C133">
        <v>0</v>
      </c>
      <c r="D133">
        <v>0</v>
      </c>
      <c r="E133">
        <v>0</v>
      </c>
      <c r="F133">
        <v>0</v>
      </c>
      <c r="G133">
        <v>0</v>
      </c>
      <c r="H133">
        <v>0</v>
      </c>
      <c r="I133">
        <v>0</v>
      </c>
      <c r="J133">
        <v>0</v>
      </c>
      <c r="K133">
        <v>0</v>
      </c>
      <c r="L133" s="102">
        <v>0</v>
      </c>
      <c r="M133">
        <v>0</v>
      </c>
      <c r="N133">
        <v>0</v>
      </c>
      <c r="O133">
        <v>0</v>
      </c>
      <c r="P133">
        <v>0</v>
      </c>
      <c r="R133">
        <v>0</v>
      </c>
      <c r="S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row>
    <row r="134" spans="1:42" x14ac:dyDescent="0.25">
      <c r="A134" s="1">
        <v>0</v>
      </c>
      <c r="B134" s="1">
        <v>0</v>
      </c>
      <c r="C134">
        <v>0</v>
      </c>
      <c r="D134">
        <v>0</v>
      </c>
      <c r="E134">
        <v>0</v>
      </c>
      <c r="F134">
        <v>0</v>
      </c>
      <c r="G134">
        <v>0</v>
      </c>
      <c r="H134">
        <v>0</v>
      </c>
      <c r="I134">
        <v>0</v>
      </c>
      <c r="J134">
        <v>0</v>
      </c>
      <c r="K134">
        <v>0</v>
      </c>
      <c r="L134" s="102">
        <v>0</v>
      </c>
      <c r="M134">
        <v>0</v>
      </c>
      <c r="N134">
        <v>0</v>
      </c>
      <c r="O134">
        <v>0</v>
      </c>
      <c r="P134">
        <v>0</v>
      </c>
      <c r="R134">
        <v>0</v>
      </c>
      <c r="S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row>
    <row r="135" spans="1:42" x14ac:dyDescent="0.25">
      <c r="A135" s="1">
        <v>0</v>
      </c>
      <c r="B135" s="1">
        <v>0</v>
      </c>
      <c r="C135">
        <v>0</v>
      </c>
      <c r="D135">
        <v>0</v>
      </c>
      <c r="E135">
        <v>0</v>
      </c>
      <c r="F135">
        <v>0</v>
      </c>
      <c r="G135">
        <v>0</v>
      </c>
      <c r="H135">
        <v>0</v>
      </c>
      <c r="I135">
        <v>0</v>
      </c>
      <c r="J135">
        <v>0</v>
      </c>
      <c r="K135">
        <v>0</v>
      </c>
      <c r="L135" s="102">
        <v>0</v>
      </c>
      <c r="M135">
        <v>0</v>
      </c>
      <c r="N135">
        <v>0</v>
      </c>
      <c r="O135">
        <v>0</v>
      </c>
      <c r="P135">
        <v>0</v>
      </c>
      <c r="R135">
        <v>0</v>
      </c>
      <c r="S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row>
    <row r="136" spans="1:42" x14ac:dyDescent="0.25">
      <c r="A136" s="1">
        <v>0</v>
      </c>
      <c r="B136" s="1">
        <v>0</v>
      </c>
      <c r="C136">
        <v>0</v>
      </c>
      <c r="D136">
        <v>0</v>
      </c>
      <c r="E136">
        <v>0</v>
      </c>
      <c r="F136">
        <v>0</v>
      </c>
      <c r="G136">
        <v>0</v>
      </c>
      <c r="H136">
        <v>0</v>
      </c>
      <c r="I136">
        <v>0</v>
      </c>
      <c r="J136">
        <v>0</v>
      </c>
      <c r="K136">
        <v>0</v>
      </c>
      <c r="L136" s="102">
        <v>0</v>
      </c>
      <c r="M136">
        <v>0</v>
      </c>
      <c r="N136">
        <v>0</v>
      </c>
      <c r="O136">
        <v>0</v>
      </c>
      <c r="P136">
        <v>0</v>
      </c>
      <c r="R136">
        <v>0</v>
      </c>
      <c r="S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row>
    <row r="137" spans="1:42" x14ac:dyDescent="0.25">
      <c r="A137" s="1">
        <v>0</v>
      </c>
      <c r="B137" s="1">
        <v>0</v>
      </c>
      <c r="C137">
        <v>0</v>
      </c>
      <c r="D137">
        <v>0</v>
      </c>
      <c r="E137">
        <v>0</v>
      </c>
      <c r="F137">
        <v>0</v>
      </c>
      <c r="G137">
        <v>0</v>
      </c>
      <c r="H137">
        <v>0</v>
      </c>
      <c r="I137">
        <v>0</v>
      </c>
      <c r="J137">
        <v>0</v>
      </c>
      <c r="K137">
        <v>0</v>
      </c>
      <c r="L137" s="102">
        <v>0</v>
      </c>
      <c r="M137">
        <v>0</v>
      </c>
      <c r="N137">
        <v>0</v>
      </c>
      <c r="O137">
        <v>0</v>
      </c>
      <c r="P137">
        <v>0</v>
      </c>
      <c r="R137">
        <v>0</v>
      </c>
      <c r="S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row>
    <row r="138" spans="1:42" x14ac:dyDescent="0.25">
      <c r="A138" s="1">
        <v>0</v>
      </c>
      <c r="B138" s="1">
        <v>0</v>
      </c>
      <c r="C138">
        <v>0</v>
      </c>
      <c r="D138">
        <v>0</v>
      </c>
      <c r="E138">
        <v>0</v>
      </c>
      <c r="F138">
        <v>0</v>
      </c>
      <c r="G138">
        <v>0</v>
      </c>
      <c r="H138">
        <v>0</v>
      </c>
      <c r="I138">
        <v>0</v>
      </c>
      <c r="J138">
        <v>0</v>
      </c>
      <c r="K138">
        <v>0</v>
      </c>
      <c r="L138" s="102">
        <v>0</v>
      </c>
      <c r="M138">
        <v>0</v>
      </c>
      <c r="N138">
        <v>0</v>
      </c>
      <c r="O138">
        <v>0</v>
      </c>
      <c r="P138">
        <v>0</v>
      </c>
      <c r="R138">
        <v>0</v>
      </c>
      <c r="S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row>
    <row r="139" spans="1:42" x14ac:dyDescent="0.25">
      <c r="A139" s="1">
        <v>0</v>
      </c>
      <c r="B139" s="1">
        <v>0</v>
      </c>
      <c r="C139">
        <v>0</v>
      </c>
      <c r="D139">
        <v>0</v>
      </c>
      <c r="E139">
        <v>0</v>
      </c>
      <c r="F139">
        <v>0</v>
      </c>
      <c r="G139">
        <v>0</v>
      </c>
      <c r="H139">
        <v>0</v>
      </c>
      <c r="I139">
        <v>0</v>
      </c>
      <c r="J139">
        <v>0</v>
      </c>
      <c r="K139">
        <v>0</v>
      </c>
      <c r="L139" s="102">
        <v>0</v>
      </c>
      <c r="M139">
        <v>0</v>
      </c>
      <c r="N139">
        <v>0</v>
      </c>
      <c r="O139">
        <v>0</v>
      </c>
      <c r="P139">
        <v>0</v>
      </c>
      <c r="R139">
        <v>0</v>
      </c>
      <c r="S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row>
    <row r="140" spans="1:42" x14ac:dyDescent="0.25">
      <c r="A140" s="1">
        <v>0</v>
      </c>
      <c r="B140" s="1">
        <v>0</v>
      </c>
      <c r="C140">
        <v>0</v>
      </c>
      <c r="D140">
        <v>0</v>
      </c>
      <c r="E140">
        <v>0</v>
      </c>
      <c r="F140">
        <v>0</v>
      </c>
      <c r="G140">
        <v>0</v>
      </c>
      <c r="H140">
        <v>0</v>
      </c>
      <c r="I140">
        <v>0</v>
      </c>
      <c r="J140">
        <v>0</v>
      </c>
      <c r="K140">
        <v>0</v>
      </c>
      <c r="L140" s="102">
        <v>0</v>
      </c>
      <c r="M140">
        <v>0</v>
      </c>
      <c r="N140">
        <v>0</v>
      </c>
      <c r="O140">
        <v>0</v>
      </c>
      <c r="P140">
        <v>0</v>
      </c>
      <c r="R140">
        <v>0</v>
      </c>
      <c r="S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row>
    <row r="141" spans="1:42" x14ac:dyDescent="0.25">
      <c r="A141" s="1">
        <v>0</v>
      </c>
      <c r="B141" s="1">
        <v>0</v>
      </c>
      <c r="C141">
        <v>0</v>
      </c>
      <c r="D141">
        <v>0</v>
      </c>
      <c r="E141">
        <v>0</v>
      </c>
      <c r="F141">
        <v>0</v>
      </c>
      <c r="G141">
        <v>0</v>
      </c>
      <c r="H141">
        <v>0</v>
      </c>
      <c r="I141">
        <v>0</v>
      </c>
      <c r="J141">
        <v>0</v>
      </c>
      <c r="K141">
        <v>0</v>
      </c>
      <c r="L141" s="102">
        <v>0</v>
      </c>
      <c r="M141">
        <v>0</v>
      </c>
      <c r="N141">
        <v>0</v>
      </c>
      <c r="O141">
        <v>0</v>
      </c>
      <c r="P141">
        <v>0</v>
      </c>
      <c r="R141">
        <v>0</v>
      </c>
      <c r="S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row>
    <row r="142" spans="1:42" x14ac:dyDescent="0.25">
      <c r="A142" s="1">
        <v>0</v>
      </c>
      <c r="B142" s="1">
        <v>0</v>
      </c>
      <c r="C142">
        <v>0</v>
      </c>
      <c r="D142">
        <v>0</v>
      </c>
      <c r="E142">
        <v>0</v>
      </c>
      <c r="F142">
        <v>0</v>
      </c>
      <c r="G142">
        <v>0</v>
      </c>
      <c r="H142">
        <v>0</v>
      </c>
      <c r="I142">
        <v>0</v>
      </c>
      <c r="J142">
        <v>0</v>
      </c>
      <c r="K142">
        <v>0</v>
      </c>
      <c r="L142" s="102">
        <v>0</v>
      </c>
      <c r="M142">
        <v>0</v>
      </c>
      <c r="N142">
        <v>0</v>
      </c>
      <c r="O142">
        <v>0</v>
      </c>
      <c r="P142">
        <v>0</v>
      </c>
      <c r="R142">
        <v>0</v>
      </c>
      <c r="S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row>
    <row r="143" spans="1:42" x14ac:dyDescent="0.25">
      <c r="A143" s="1">
        <v>0</v>
      </c>
      <c r="B143" s="1">
        <v>0</v>
      </c>
      <c r="C143">
        <v>0</v>
      </c>
      <c r="D143">
        <v>0</v>
      </c>
      <c r="E143">
        <v>0</v>
      </c>
      <c r="F143">
        <v>0</v>
      </c>
      <c r="G143">
        <v>0</v>
      </c>
      <c r="H143">
        <v>0</v>
      </c>
      <c r="I143">
        <v>0</v>
      </c>
      <c r="J143">
        <v>0</v>
      </c>
      <c r="K143">
        <v>0</v>
      </c>
      <c r="L143" s="102">
        <v>0</v>
      </c>
      <c r="M143">
        <v>0</v>
      </c>
      <c r="N143">
        <v>0</v>
      </c>
      <c r="O143">
        <v>0</v>
      </c>
      <c r="P143">
        <v>0</v>
      </c>
      <c r="R143">
        <v>0</v>
      </c>
      <c r="S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row>
    <row r="144" spans="1:42" x14ac:dyDescent="0.25">
      <c r="A144" s="1">
        <v>0</v>
      </c>
      <c r="B144" s="1">
        <v>0</v>
      </c>
      <c r="C144">
        <v>0</v>
      </c>
      <c r="D144">
        <v>0</v>
      </c>
      <c r="E144">
        <v>0</v>
      </c>
      <c r="F144">
        <v>0</v>
      </c>
      <c r="G144">
        <v>0</v>
      </c>
      <c r="H144">
        <v>0</v>
      </c>
      <c r="I144">
        <v>0</v>
      </c>
      <c r="J144">
        <v>0</v>
      </c>
      <c r="K144">
        <v>0</v>
      </c>
      <c r="L144" s="102">
        <v>0</v>
      </c>
      <c r="M144">
        <v>0</v>
      </c>
      <c r="N144">
        <v>0</v>
      </c>
      <c r="O144">
        <v>0</v>
      </c>
      <c r="P144">
        <v>0</v>
      </c>
      <c r="R144">
        <v>0</v>
      </c>
      <c r="S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row>
    <row r="145" spans="1:42" x14ac:dyDescent="0.25">
      <c r="A145" s="1">
        <v>0</v>
      </c>
      <c r="B145" s="1">
        <v>0</v>
      </c>
      <c r="C145">
        <v>0</v>
      </c>
      <c r="D145">
        <v>0</v>
      </c>
      <c r="E145">
        <v>0</v>
      </c>
      <c r="F145">
        <v>0</v>
      </c>
      <c r="G145">
        <v>0</v>
      </c>
      <c r="H145">
        <v>0</v>
      </c>
      <c r="I145">
        <v>0</v>
      </c>
      <c r="J145">
        <v>0</v>
      </c>
      <c r="K145">
        <v>0</v>
      </c>
      <c r="L145" s="102">
        <v>0</v>
      </c>
      <c r="M145">
        <v>0</v>
      </c>
      <c r="N145">
        <v>0</v>
      </c>
      <c r="O145">
        <v>0</v>
      </c>
      <c r="P145">
        <v>0</v>
      </c>
      <c r="R145">
        <v>0</v>
      </c>
      <c r="S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row>
    <row r="146" spans="1:42" x14ac:dyDescent="0.25">
      <c r="A146" s="1">
        <v>0</v>
      </c>
      <c r="B146" s="1">
        <v>0</v>
      </c>
      <c r="C146">
        <v>0</v>
      </c>
      <c r="D146">
        <v>0</v>
      </c>
      <c r="E146">
        <v>0</v>
      </c>
      <c r="F146">
        <v>0</v>
      </c>
      <c r="G146">
        <v>0</v>
      </c>
      <c r="H146">
        <v>0</v>
      </c>
      <c r="I146">
        <v>0</v>
      </c>
      <c r="J146">
        <v>0</v>
      </c>
      <c r="K146">
        <v>0</v>
      </c>
      <c r="L146" s="102">
        <v>0</v>
      </c>
      <c r="M146">
        <v>0</v>
      </c>
      <c r="N146">
        <v>0</v>
      </c>
      <c r="O146">
        <v>0</v>
      </c>
      <c r="P146">
        <v>0</v>
      </c>
      <c r="R146">
        <v>0</v>
      </c>
      <c r="S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row>
    <row r="147" spans="1:42" x14ac:dyDescent="0.25">
      <c r="A147" s="1">
        <v>0</v>
      </c>
      <c r="B147" s="1">
        <v>0</v>
      </c>
      <c r="C147">
        <v>0</v>
      </c>
      <c r="D147">
        <v>0</v>
      </c>
      <c r="E147">
        <v>0</v>
      </c>
      <c r="F147">
        <v>0</v>
      </c>
      <c r="G147">
        <v>0</v>
      </c>
      <c r="H147">
        <v>0</v>
      </c>
      <c r="I147">
        <v>0</v>
      </c>
      <c r="J147">
        <v>0</v>
      </c>
      <c r="K147">
        <v>0</v>
      </c>
      <c r="L147" s="102">
        <v>0</v>
      </c>
      <c r="M147">
        <v>0</v>
      </c>
      <c r="N147">
        <v>0</v>
      </c>
      <c r="O147">
        <v>0</v>
      </c>
      <c r="P147">
        <v>0</v>
      </c>
      <c r="R147">
        <v>0</v>
      </c>
      <c r="S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row>
    <row r="148" spans="1:42" x14ac:dyDescent="0.25">
      <c r="A148" s="1">
        <v>0</v>
      </c>
      <c r="B148" s="1">
        <v>0</v>
      </c>
      <c r="C148">
        <v>0</v>
      </c>
      <c r="D148">
        <v>0</v>
      </c>
      <c r="E148">
        <v>0</v>
      </c>
      <c r="F148">
        <v>0</v>
      </c>
      <c r="G148">
        <v>0</v>
      </c>
      <c r="H148">
        <v>0</v>
      </c>
      <c r="I148">
        <v>0</v>
      </c>
      <c r="J148">
        <v>0</v>
      </c>
      <c r="K148">
        <v>0</v>
      </c>
      <c r="L148" s="102">
        <v>0</v>
      </c>
      <c r="M148">
        <v>0</v>
      </c>
      <c r="N148">
        <v>0</v>
      </c>
      <c r="O148">
        <v>0</v>
      </c>
      <c r="P148">
        <v>0</v>
      </c>
      <c r="R148">
        <v>0</v>
      </c>
      <c r="S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row>
    <row r="149" spans="1:42" x14ac:dyDescent="0.25">
      <c r="A149" s="1">
        <v>0</v>
      </c>
      <c r="B149" s="1">
        <v>0</v>
      </c>
      <c r="C149">
        <v>0</v>
      </c>
      <c r="D149">
        <v>0</v>
      </c>
      <c r="E149">
        <v>0</v>
      </c>
      <c r="F149">
        <v>0</v>
      </c>
      <c r="G149">
        <v>0</v>
      </c>
      <c r="H149">
        <v>0</v>
      </c>
      <c r="I149">
        <v>0</v>
      </c>
      <c r="J149">
        <v>0</v>
      </c>
      <c r="K149">
        <v>0</v>
      </c>
      <c r="L149" s="102">
        <v>0</v>
      </c>
      <c r="M149">
        <v>0</v>
      </c>
      <c r="N149">
        <v>0</v>
      </c>
      <c r="O149">
        <v>0</v>
      </c>
      <c r="P149">
        <v>0</v>
      </c>
      <c r="R149">
        <v>0</v>
      </c>
      <c r="S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row>
    <row r="150" spans="1:42" x14ac:dyDescent="0.25">
      <c r="A150" s="1">
        <v>0</v>
      </c>
      <c r="B150" s="1">
        <v>0</v>
      </c>
      <c r="C150">
        <v>0</v>
      </c>
      <c r="D150">
        <v>0</v>
      </c>
      <c r="E150">
        <v>0</v>
      </c>
      <c r="F150">
        <v>0</v>
      </c>
      <c r="G150">
        <v>0</v>
      </c>
      <c r="H150">
        <v>0</v>
      </c>
      <c r="I150">
        <v>0</v>
      </c>
      <c r="J150">
        <v>0</v>
      </c>
      <c r="K150">
        <v>0</v>
      </c>
      <c r="L150" s="102">
        <v>0</v>
      </c>
      <c r="M150">
        <v>0</v>
      </c>
      <c r="N150">
        <v>0</v>
      </c>
      <c r="O150">
        <v>0</v>
      </c>
      <c r="P150">
        <v>0</v>
      </c>
      <c r="R150">
        <v>0</v>
      </c>
      <c r="S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row>
    <row r="151" spans="1:42" x14ac:dyDescent="0.25">
      <c r="A151" s="1">
        <v>0</v>
      </c>
      <c r="B151" s="1">
        <v>0</v>
      </c>
      <c r="C151">
        <v>0</v>
      </c>
      <c r="D151">
        <v>0</v>
      </c>
      <c r="E151">
        <v>0</v>
      </c>
      <c r="F151">
        <v>0</v>
      </c>
      <c r="G151">
        <v>0</v>
      </c>
      <c r="H151">
        <v>0</v>
      </c>
      <c r="I151">
        <v>0</v>
      </c>
      <c r="J151">
        <v>0</v>
      </c>
      <c r="K151">
        <v>0</v>
      </c>
      <c r="L151" s="102">
        <v>0</v>
      </c>
      <c r="M151">
        <v>0</v>
      </c>
      <c r="N151">
        <v>0</v>
      </c>
      <c r="O151">
        <v>0</v>
      </c>
      <c r="P151">
        <v>0</v>
      </c>
      <c r="R151">
        <v>0</v>
      </c>
      <c r="S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row>
    <row r="152" spans="1:42" x14ac:dyDescent="0.25">
      <c r="A152" s="1">
        <v>0</v>
      </c>
      <c r="B152" s="1">
        <v>0</v>
      </c>
      <c r="C152">
        <v>0</v>
      </c>
      <c r="D152">
        <v>0</v>
      </c>
      <c r="E152">
        <v>0</v>
      </c>
      <c r="F152">
        <v>0</v>
      </c>
      <c r="G152">
        <v>0</v>
      </c>
      <c r="H152">
        <v>0</v>
      </c>
      <c r="I152">
        <v>0</v>
      </c>
      <c r="J152">
        <v>0</v>
      </c>
      <c r="K152">
        <v>0</v>
      </c>
      <c r="L152" s="102">
        <v>0</v>
      </c>
      <c r="M152">
        <v>0</v>
      </c>
      <c r="N152">
        <v>0</v>
      </c>
      <c r="O152">
        <v>0</v>
      </c>
      <c r="P152">
        <v>0</v>
      </c>
      <c r="R152">
        <v>0</v>
      </c>
      <c r="S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row>
    <row r="153" spans="1:42" x14ac:dyDescent="0.25">
      <c r="A153" s="1">
        <v>0</v>
      </c>
      <c r="B153" s="1">
        <v>0</v>
      </c>
      <c r="C153">
        <v>0</v>
      </c>
      <c r="D153">
        <v>0</v>
      </c>
      <c r="E153">
        <v>0</v>
      </c>
      <c r="F153">
        <v>0</v>
      </c>
      <c r="G153">
        <v>0</v>
      </c>
      <c r="H153">
        <v>0</v>
      </c>
      <c r="I153">
        <v>0</v>
      </c>
      <c r="J153">
        <v>0</v>
      </c>
      <c r="K153">
        <v>0</v>
      </c>
      <c r="L153" s="102">
        <v>0</v>
      </c>
      <c r="M153">
        <v>0</v>
      </c>
      <c r="N153">
        <v>0</v>
      </c>
      <c r="O153">
        <v>0</v>
      </c>
      <c r="P153">
        <v>0</v>
      </c>
      <c r="R153">
        <v>0</v>
      </c>
      <c r="S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row>
    <row r="154" spans="1:42" x14ac:dyDescent="0.25">
      <c r="A154" s="1">
        <v>0</v>
      </c>
      <c r="B154" s="1">
        <v>0</v>
      </c>
      <c r="C154">
        <v>0</v>
      </c>
      <c r="D154">
        <v>0</v>
      </c>
      <c r="E154">
        <v>0</v>
      </c>
      <c r="F154">
        <v>0</v>
      </c>
      <c r="G154">
        <v>0</v>
      </c>
      <c r="H154">
        <v>0</v>
      </c>
      <c r="I154">
        <v>0</v>
      </c>
      <c r="J154">
        <v>0</v>
      </c>
      <c r="K154">
        <v>0</v>
      </c>
      <c r="L154" s="102">
        <v>0</v>
      </c>
      <c r="M154">
        <v>0</v>
      </c>
      <c r="N154">
        <v>0</v>
      </c>
      <c r="O154">
        <v>0</v>
      </c>
      <c r="P154">
        <v>0</v>
      </c>
      <c r="R154">
        <v>0</v>
      </c>
      <c r="S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row>
    <row r="155" spans="1:42" x14ac:dyDescent="0.25">
      <c r="A155" s="1">
        <v>0</v>
      </c>
      <c r="B155" s="1">
        <v>0</v>
      </c>
      <c r="C155">
        <v>0</v>
      </c>
      <c r="D155">
        <v>0</v>
      </c>
      <c r="E155">
        <v>0</v>
      </c>
      <c r="F155">
        <v>0</v>
      </c>
      <c r="G155">
        <v>0</v>
      </c>
      <c r="H155">
        <v>0</v>
      </c>
      <c r="I155">
        <v>0</v>
      </c>
      <c r="J155">
        <v>0</v>
      </c>
      <c r="K155">
        <v>0</v>
      </c>
      <c r="L155" s="102">
        <v>0</v>
      </c>
      <c r="M155">
        <v>0</v>
      </c>
      <c r="N155">
        <v>0</v>
      </c>
      <c r="O155">
        <v>0</v>
      </c>
      <c r="P155">
        <v>0</v>
      </c>
      <c r="R155">
        <v>0</v>
      </c>
      <c r="S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row>
    <row r="156" spans="1:42" x14ac:dyDescent="0.25">
      <c r="A156" s="1">
        <v>0</v>
      </c>
      <c r="B156" s="1">
        <v>0</v>
      </c>
      <c r="C156">
        <v>0</v>
      </c>
      <c r="D156">
        <v>0</v>
      </c>
      <c r="E156">
        <v>0</v>
      </c>
      <c r="F156">
        <v>0</v>
      </c>
      <c r="G156">
        <v>0</v>
      </c>
      <c r="H156">
        <v>0</v>
      </c>
      <c r="I156">
        <v>0</v>
      </c>
      <c r="J156">
        <v>0</v>
      </c>
      <c r="K156">
        <v>0</v>
      </c>
      <c r="L156" s="102">
        <v>0</v>
      </c>
      <c r="M156">
        <v>0</v>
      </c>
      <c r="N156">
        <v>0</v>
      </c>
      <c r="O156">
        <v>0</v>
      </c>
      <c r="P156">
        <v>0</v>
      </c>
      <c r="R156">
        <v>0</v>
      </c>
      <c r="S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row>
    <row r="157" spans="1:42" x14ac:dyDescent="0.25">
      <c r="A157" s="1">
        <v>0</v>
      </c>
      <c r="B157" s="1">
        <v>0</v>
      </c>
      <c r="C157">
        <v>0</v>
      </c>
      <c r="D157">
        <v>0</v>
      </c>
      <c r="E157">
        <v>0</v>
      </c>
      <c r="F157">
        <v>0</v>
      </c>
      <c r="G157">
        <v>0</v>
      </c>
      <c r="H157">
        <v>0</v>
      </c>
      <c r="I157">
        <v>0</v>
      </c>
      <c r="J157">
        <v>0</v>
      </c>
      <c r="K157">
        <v>0</v>
      </c>
      <c r="L157" s="102">
        <v>0</v>
      </c>
      <c r="M157">
        <v>0</v>
      </c>
      <c r="N157">
        <v>0</v>
      </c>
      <c r="O157">
        <v>0</v>
      </c>
      <c r="P157">
        <v>0</v>
      </c>
      <c r="R157">
        <v>0</v>
      </c>
      <c r="S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row>
    <row r="158" spans="1:42" x14ac:dyDescent="0.25">
      <c r="A158" s="1">
        <v>0</v>
      </c>
      <c r="B158" s="1">
        <v>0</v>
      </c>
      <c r="C158">
        <v>0</v>
      </c>
      <c r="D158">
        <v>0</v>
      </c>
      <c r="E158">
        <v>0</v>
      </c>
      <c r="F158">
        <v>0</v>
      </c>
      <c r="G158">
        <v>0</v>
      </c>
      <c r="H158">
        <v>0</v>
      </c>
      <c r="I158">
        <v>0</v>
      </c>
      <c r="J158">
        <v>0</v>
      </c>
      <c r="K158">
        <v>0</v>
      </c>
      <c r="L158" s="102">
        <v>0</v>
      </c>
      <c r="M158">
        <v>0</v>
      </c>
      <c r="N158">
        <v>0</v>
      </c>
      <c r="O158">
        <v>0</v>
      </c>
      <c r="P158">
        <v>0</v>
      </c>
      <c r="R158">
        <v>0</v>
      </c>
      <c r="S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row>
    <row r="159" spans="1:42" x14ac:dyDescent="0.25">
      <c r="A159" s="1">
        <v>0</v>
      </c>
      <c r="B159" s="1">
        <v>0</v>
      </c>
      <c r="C159">
        <v>0</v>
      </c>
      <c r="D159">
        <v>0</v>
      </c>
      <c r="E159">
        <v>0</v>
      </c>
      <c r="F159">
        <v>0</v>
      </c>
      <c r="G159">
        <v>0</v>
      </c>
      <c r="H159">
        <v>0</v>
      </c>
      <c r="I159">
        <v>0</v>
      </c>
      <c r="J159">
        <v>0</v>
      </c>
      <c r="K159">
        <v>0</v>
      </c>
      <c r="L159" s="102">
        <v>0</v>
      </c>
      <c r="M159">
        <v>0</v>
      </c>
      <c r="N159">
        <v>0</v>
      </c>
      <c r="O159">
        <v>0</v>
      </c>
      <c r="P159">
        <v>0</v>
      </c>
      <c r="R159">
        <v>0</v>
      </c>
      <c r="S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row>
    <row r="160" spans="1:42" x14ac:dyDescent="0.25">
      <c r="A160" s="1">
        <v>0</v>
      </c>
      <c r="B160" s="1">
        <v>0</v>
      </c>
      <c r="C160">
        <v>0</v>
      </c>
      <c r="D160">
        <v>0</v>
      </c>
      <c r="E160">
        <v>0</v>
      </c>
      <c r="F160">
        <v>0</v>
      </c>
      <c r="G160">
        <v>0</v>
      </c>
      <c r="H160">
        <v>0</v>
      </c>
      <c r="I160">
        <v>0</v>
      </c>
      <c r="J160">
        <v>0</v>
      </c>
      <c r="K160">
        <v>0</v>
      </c>
      <c r="L160" s="102">
        <v>0</v>
      </c>
      <c r="M160">
        <v>0</v>
      </c>
      <c r="N160">
        <v>0</v>
      </c>
      <c r="O160">
        <v>0</v>
      </c>
      <c r="P160">
        <v>0</v>
      </c>
      <c r="R160">
        <v>0</v>
      </c>
      <c r="S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row>
    <row r="161" spans="1:42" x14ac:dyDescent="0.25">
      <c r="A161" s="1">
        <v>0</v>
      </c>
      <c r="B161" s="1">
        <v>0</v>
      </c>
      <c r="C161">
        <v>0</v>
      </c>
      <c r="D161">
        <v>0</v>
      </c>
      <c r="E161">
        <v>0</v>
      </c>
      <c r="F161">
        <v>0</v>
      </c>
      <c r="G161">
        <v>0</v>
      </c>
      <c r="H161">
        <v>0</v>
      </c>
      <c r="I161">
        <v>0</v>
      </c>
      <c r="J161">
        <v>0</v>
      </c>
      <c r="K161">
        <v>0</v>
      </c>
      <c r="L161" s="102">
        <v>0</v>
      </c>
      <c r="M161">
        <v>0</v>
      </c>
      <c r="N161">
        <v>0</v>
      </c>
      <c r="O161">
        <v>0</v>
      </c>
      <c r="P161">
        <v>0</v>
      </c>
      <c r="R161">
        <v>0</v>
      </c>
      <c r="S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row>
    <row r="162" spans="1:42" x14ac:dyDescent="0.25">
      <c r="A162" s="1">
        <v>0</v>
      </c>
      <c r="B162" s="1">
        <v>0</v>
      </c>
      <c r="C162">
        <v>0</v>
      </c>
      <c r="D162">
        <v>0</v>
      </c>
      <c r="E162">
        <v>0</v>
      </c>
      <c r="F162">
        <v>0</v>
      </c>
      <c r="G162">
        <v>0</v>
      </c>
      <c r="H162">
        <v>0</v>
      </c>
      <c r="I162">
        <v>0</v>
      </c>
      <c r="J162">
        <v>0</v>
      </c>
      <c r="K162">
        <v>0</v>
      </c>
      <c r="L162" s="102">
        <v>0</v>
      </c>
      <c r="M162">
        <v>0</v>
      </c>
      <c r="N162">
        <v>0</v>
      </c>
      <c r="O162">
        <v>0</v>
      </c>
      <c r="P162">
        <v>0</v>
      </c>
      <c r="R162">
        <v>0</v>
      </c>
      <c r="S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row>
    <row r="163" spans="1:42" x14ac:dyDescent="0.25">
      <c r="A163" s="1">
        <v>0</v>
      </c>
      <c r="B163" s="1">
        <v>0</v>
      </c>
      <c r="C163">
        <v>0</v>
      </c>
      <c r="D163">
        <v>0</v>
      </c>
      <c r="E163">
        <v>0</v>
      </c>
      <c r="F163">
        <v>0</v>
      </c>
      <c r="G163">
        <v>0</v>
      </c>
      <c r="H163">
        <v>0</v>
      </c>
      <c r="I163">
        <v>0</v>
      </c>
      <c r="J163">
        <v>0</v>
      </c>
      <c r="K163">
        <v>0</v>
      </c>
      <c r="L163" s="102">
        <v>0</v>
      </c>
      <c r="M163">
        <v>0</v>
      </c>
      <c r="N163">
        <v>0</v>
      </c>
      <c r="O163">
        <v>0</v>
      </c>
      <c r="P163">
        <v>0</v>
      </c>
      <c r="R163">
        <v>0</v>
      </c>
      <c r="S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row>
    <row r="164" spans="1:42" x14ac:dyDescent="0.25">
      <c r="A164" s="1">
        <v>0</v>
      </c>
      <c r="B164" s="1">
        <v>0</v>
      </c>
      <c r="C164">
        <v>0</v>
      </c>
      <c r="D164">
        <v>0</v>
      </c>
      <c r="E164">
        <v>0</v>
      </c>
      <c r="F164">
        <v>0</v>
      </c>
      <c r="G164">
        <v>0</v>
      </c>
      <c r="H164">
        <v>0</v>
      </c>
      <c r="I164">
        <v>0</v>
      </c>
      <c r="J164">
        <v>0</v>
      </c>
      <c r="K164">
        <v>0</v>
      </c>
      <c r="L164" s="102">
        <v>0</v>
      </c>
      <c r="M164">
        <v>0</v>
      </c>
      <c r="N164">
        <v>0</v>
      </c>
      <c r="O164">
        <v>0</v>
      </c>
      <c r="P164">
        <v>0</v>
      </c>
      <c r="R164">
        <v>0</v>
      </c>
      <c r="S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row>
    <row r="165" spans="1:42" x14ac:dyDescent="0.25">
      <c r="A165" s="1">
        <v>0</v>
      </c>
      <c r="B165" s="1">
        <v>0</v>
      </c>
      <c r="C165">
        <v>0</v>
      </c>
      <c r="D165">
        <v>0</v>
      </c>
      <c r="E165">
        <v>0</v>
      </c>
      <c r="F165">
        <v>0</v>
      </c>
      <c r="G165">
        <v>0</v>
      </c>
      <c r="H165">
        <v>0</v>
      </c>
      <c r="I165">
        <v>0</v>
      </c>
      <c r="J165">
        <v>0</v>
      </c>
      <c r="K165">
        <v>0</v>
      </c>
      <c r="L165" s="102">
        <v>0</v>
      </c>
      <c r="M165">
        <v>0</v>
      </c>
      <c r="N165">
        <v>0</v>
      </c>
      <c r="O165">
        <v>0</v>
      </c>
      <c r="P165">
        <v>0</v>
      </c>
      <c r="R165">
        <v>0</v>
      </c>
      <c r="S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row>
    <row r="166" spans="1:42" x14ac:dyDescent="0.25">
      <c r="A166" s="1">
        <v>0</v>
      </c>
      <c r="B166" s="1">
        <v>0</v>
      </c>
      <c r="C166">
        <v>0</v>
      </c>
      <c r="D166">
        <v>0</v>
      </c>
      <c r="E166">
        <v>0</v>
      </c>
      <c r="F166">
        <v>0</v>
      </c>
      <c r="G166">
        <v>0</v>
      </c>
      <c r="H166">
        <v>0</v>
      </c>
      <c r="I166">
        <v>0</v>
      </c>
      <c r="J166">
        <v>0</v>
      </c>
      <c r="K166">
        <v>0</v>
      </c>
      <c r="L166" s="102">
        <v>0</v>
      </c>
      <c r="M166">
        <v>0</v>
      </c>
      <c r="N166">
        <v>0</v>
      </c>
      <c r="O166">
        <v>0</v>
      </c>
      <c r="P166">
        <v>0</v>
      </c>
      <c r="R166">
        <v>0</v>
      </c>
      <c r="S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row>
    <row r="167" spans="1:42" x14ac:dyDescent="0.25">
      <c r="A167" s="1">
        <v>0</v>
      </c>
      <c r="B167" s="1">
        <v>0</v>
      </c>
      <c r="C167">
        <v>0</v>
      </c>
      <c r="D167">
        <v>0</v>
      </c>
      <c r="E167">
        <v>0</v>
      </c>
      <c r="F167">
        <v>0</v>
      </c>
      <c r="G167">
        <v>0</v>
      </c>
      <c r="H167">
        <v>0</v>
      </c>
      <c r="I167">
        <v>0</v>
      </c>
      <c r="J167">
        <v>0</v>
      </c>
      <c r="K167">
        <v>0</v>
      </c>
      <c r="L167" s="102">
        <v>0</v>
      </c>
      <c r="M167">
        <v>0</v>
      </c>
      <c r="N167">
        <v>0</v>
      </c>
      <c r="O167">
        <v>0</v>
      </c>
      <c r="P167">
        <v>0</v>
      </c>
      <c r="R167">
        <v>0</v>
      </c>
      <c r="S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row>
    <row r="168" spans="1:42" x14ac:dyDescent="0.25">
      <c r="A168" s="1">
        <v>0</v>
      </c>
      <c r="B168" s="1">
        <v>0</v>
      </c>
      <c r="C168">
        <v>0</v>
      </c>
      <c r="D168">
        <v>0</v>
      </c>
      <c r="E168">
        <v>0</v>
      </c>
      <c r="F168">
        <v>0</v>
      </c>
      <c r="G168">
        <v>0</v>
      </c>
      <c r="H168">
        <v>0</v>
      </c>
      <c r="I168">
        <v>0</v>
      </c>
      <c r="J168">
        <v>0</v>
      </c>
      <c r="K168">
        <v>0</v>
      </c>
      <c r="L168" s="102">
        <v>0</v>
      </c>
      <c r="M168">
        <v>0</v>
      </c>
      <c r="N168">
        <v>0</v>
      </c>
      <c r="O168">
        <v>0</v>
      </c>
      <c r="P168">
        <v>0</v>
      </c>
      <c r="R168">
        <v>0</v>
      </c>
      <c r="S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row>
    <row r="169" spans="1:42" x14ac:dyDescent="0.25">
      <c r="A169" s="1">
        <v>0</v>
      </c>
      <c r="B169" s="1">
        <v>0</v>
      </c>
      <c r="C169">
        <v>0</v>
      </c>
      <c r="D169">
        <v>0</v>
      </c>
      <c r="E169">
        <v>0</v>
      </c>
      <c r="F169">
        <v>0</v>
      </c>
      <c r="G169">
        <v>0</v>
      </c>
      <c r="H169">
        <v>0</v>
      </c>
      <c r="I169">
        <v>0</v>
      </c>
      <c r="J169">
        <v>0</v>
      </c>
      <c r="K169">
        <v>0</v>
      </c>
      <c r="L169" s="102">
        <v>0</v>
      </c>
      <c r="M169">
        <v>0</v>
      </c>
      <c r="N169">
        <v>0</v>
      </c>
      <c r="O169">
        <v>0</v>
      </c>
      <c r="P169">
        <v>0</v>
      </c>
      <c r="R169">
        <v>0</v>
      </c>
      <c r="S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row>
    <row r="170" spans="1:42" x14ac:dyDescent="0.25">
      <c r="A170" s="1">
        <v>0</v>
      </c>
      <c r="B170" s="1">
        <v>0</v>
      </c>
      <c r="C170">
        <v>0</v>
      </c>
      <c r="D170">
        <v>0</v>
      </c>
      <c r="E170">
        <v>0</v>
      </c>
      <c r="F170">
        <v>0</v>
      </c>
      <c r="G170">
        <v>0</v>
      </c>
      <c r="H170">
        <v>0</v>
      </c>
      <c r="I170">
        <v>0</v>
      </c>
      <c r="J170">
        <v>0</v>
      </c>
      <c r="K170">
        <v>0</v>
      </c>
      <c r="L170" s="102">
        <v>0</v>
      </c>
      <c r="M170">
        <v>0</v>
      </c>
      <c r="N170">
        <v>0</v>
      </c>
      <c r="O170">
        <v>0</v>
      </c>
      <c r="P170">
        <v>0</v>
      </c>
      <c r="R170">
        <v>0</v>
      </c>
      <c r="S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row>
    <row r="171" spans="1:42" x14ac:dyDescent="0.25">
      <c r="A171" s="1">
        <v>0</v>
      </c>
      <c r="B171" s="1">
        <v>0</v>
      </c>
      <c r="C171">
        <v>0</v>
      </c>
      <c r="D171">
        <v>0</v>
      </c>
      <c r="E171">
        <v>0</v>
      </c>
      <c r="F171">
        <v>0</v>
      </c>
      <c r="G171">
        <v>0</v>
      </c>
      <c r="H171">
        <v>0</v>
      </c>
      <c r="I171">
        <v>0</v>
      </c>
      <c r="J171">
        <v>0</v>
      </c>
      <c r="K171">
        <v>0</v>
      </c>
      <c r="L171" s="102">
        <v>0</v>
      </c>
      <c r="M171">
        <v>0</v>
      </c>
      <c r="N171">
        <v>0</v>
      </c>
      <c r="O171">
        <v>0</v>
      </c>
      <c r="P171">
        <v>0</v>
      </c>
      <c r="R171">
        <v>0</v>
      </c>
      <c r="S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row>
    <row r="172" spans="1:42" x14ac:dyDescent="0.25">
      <c r="A172" s="1">
        <v>0</v>
      </c>
      <c r="B172" s="1">
        <v>0</v>
      </c>
      <c r="C172">
        <v>0</v>
      </c>
      <c r="D172">
        <v>0</v>
      </c>
      <c r="E172">
        <v>0</v>
      </c>
      <c r="F172">
        <v>0</v>
      </c>
      <c r="G172">
        <v>0</v>
      </c>
      <c r="H172">
        <v>0</v>
      </c>
      <c r="I172">
        <v>0</v>
      </c>
      <c r="J172">
        <v>0</v>
      </c>
      <c r="K172">
        <v>0</v>
      </c>
      <c r="L172" s="102">
        <v>0</v>
      </c>
      <c r="M172">
        <v>0</v>
      </c>
      <c r="N172">
        <v>0</v>
      </c>
      <c r="O172">
        <v>0</v>
      </c>
      <c r="P172">
        <v>0</v>
      </c>
      <c r="R172">
        <v>0</v>
      </c>
      <c r="S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row>
    <row r="173" spans="1:42" x14ac:dyDescent="0.25">
      <c r="A173" s="1">
        <v>0</v>
      </c>
      <c r="B173" s="1">
        <v>0</v>
      </c>
      <c r="C173">
        <v>0</v>
      </c>
      <c r="D173">
        <v>0</v>
      </c>
      <c r="E173">
        <v>0</v>
      </c>
      <c r="F173">
        <v>0</v>
      </c>
      <c r="G173">
        <v>0</v>
      </c>
      <c r="H173">
        <v>0</v>
      </c>
      <c r="I173">
        <v>0</v>
      </c>
      <c r="J173">
        <v>0</v>
      </c>
      <c r="K173">
        <v>0</v>
      </c>
      <c r="L173" s="102">
        <v>0</v>
      </c>
      <c r="M173">
        <v>0</v>
      </c>
      <c r="N173">
        <v>0</v>
      </c>
      <c r="O173">
        <v>0</v>
      </c>
      <c r="P173">
        <v>0</v>
      </c>
      <c r="R173">
        <v>0</v>
      </c>
      <c r="S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row>
    <row r="174" spans="1:42" x14ac:dyDescent="0.25">
      <c r="A174" s="1">
        <v>0</v>
      </c>
      <c r="B174" s="1">
        <v>0</v>
      </c>
      <c r="C174">
        <v>0</v>
      </c>
      <c r="D174">
        <v>0</v>
      </c>
      <c r="E174">
        <v>0</v>
      </c>
      <c r="F174">
        <v>0</v>
      </c>
      <c r="G174">
        <v>0</v>
      </c>
      <c r="H174">
        <v>0</v>
      </c>
      <c r="I174">
        <v>0</v>
      </c>
      <c r="J174">
        <v>0</v>
      </c>
      <c r="K174">
        <v>0</v>
      </c>
      <c r="L174" s="102">
        <v>0</v>
      </c>
      <c r="M174">
        <v>0</v>
      </c>
      <c r="N174">
        <v>0</v>
      </c>
      <c r="O174">
        <v>0</v>
      </c>
      <c r="P174">
        <v>0</v>
      </c>
      <c r="R174">
        <v>0</v>
      </c>
      <c r="S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row>
    <row r="175" spans="1:42" x14ac:dyDescent="0.25">
      <c r="A175" s="1">
        <v>0</v>
      </c>
      <c r="B175" s="1">
        <v>0</v>
      </c>
      <c r="C175">
        <v>0</v>
      </c>
      <c r="D175">
        <v>0</v>
      </c>
      <c r="E175">
        <v>0</v>
      </c>
      <c r="F175">
        <v>0</v>
      </c>
      <c r="G175">
        <v>0</v>
      </c>
      <c r="H175">
        <v>0</v>
      </c>
      <c r="I175">
        <v>0</v>
      </c>
      <c r="J175">
        <v>0</v>
      </c>
      <c r="K175">
        <v>0</v>
      </c>
      <c r="L175" s="102">
        <v>0</v>
      </c>
      <c r="M175">
        <v>0</v>
      </c>
      <c r="N175">
        <v>0</v>
      </c>
      <c r="O175">
        <v>0</v>
      </c>
      <c r="P175">
        <v>0</v>
      </c>
      <c r="R175">
        <v>0</v>
      </c>
      <c r="S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row>
    <row r="176" spans="1:42" x14ac:dyDescent="0.25">
      <c r="A176" s="1">
        <v>0</v>
      </c>
      <c r="B176" s="1">
        <v>0</v>
      </c>
      <c r="C176">
        <v>0</v>
      </c>
      <c r="D176">
        <v>0</v>
      </c>
      <c r="E176">
        <v>0</v>
      </c>
      <c r="F176">
        <v>0</v>
      </c>
      <c r="G176">
        <v>0</v>
      </c>
      <c r="H176">
        <v>0</v>
      </c>
      <c r="I176">
        <v>0</v>
      </c>
      <c r="J176">
        <v>0</v>
      </c>
      <c r="K176">
        <v>0</v>
      </c>
      <c r="L176" s="102">
        <v>0</v>
      </c>
      <c r="M176">
        <v>0</v>
      </c>
      <c r="N176">
        <v>0</v>
      </c>
      <c r="O176">
        <v>0</v>
      </c>
      <c r="P176">
        <v>0</v>
      </c>
      <c r="R176">
        <v>0</v>
      </c>
      <c r="S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row>
    <row r="177" spans="1:42" x14ac:dyDescent="0.25">
      <c r="A177" s="1">
        <v>0</v>
      </c>
      <c r="B177" s="1">
        <v>0</v>
      </c>
      <c r="C177">
        <v>0</v>
      </c>
      <c r="D177">
        <v>0</v>
      </c>
      <c r="E177">
        <v>0</v>
      </c>
      <c r="F177">
        <v>0</v>
      </c>
      <c r="G177">
        <v>0</v>
      </c>
      <c r="H177">
        <v>0</v>
      </c>
      <c r="I177">
        <v>0</v>
      </c>
      <c r="J177">
        <v>0</v>
      </c>
      <c r="K177">
        <v>0</v>
      </c>
      <c r="L177" s="102">
        <v>0</v>
      </c>
      <c r="M177">
        <v>0</v>
      </c>
      <c r="N177">
        <v>0</v>
      </c>
      <c r="O177">
        <v>0</v>
      </c>
      <c r="P177">
        <v>0</v>
      </c>
      <c r="R177">
        <v>0</v>
      </c>
      <c r="S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row>
    <row r="178" spans="1:42" x14ac:dyDescent="0.25">
      <c r="A178" s="1">
        <v>0</v>
      </c>
      <c r="B178" s="1">
        <v>0</v>
      </c>
      <c r="C178">
        <v>0</v>
      </c>
      <c r="D178">
        <v>0</v>
      </c>
      <c r="E178">
        <v>0</v>
      </c>
      <c r="F178">
        <v>0</v>
      </c>
      <c r="G178">
        <v>0</v>
      </c>
      <c r="H178">
        <v>0</v>
      </c>
      <c r="I178">
        <v>0</v>
      </c>
      <c r="J178">
        <v>0</v>
      </c>
      <c r="K178">
        <v>0</v>
      </c>
      <c r="L178" s="102">
        <v>0</v>
      </c>
      <c r="M178">
        <v>0</v>
      </c>
      <c r="N178">
        <v>0</v>
      </c>
      <c r="O178">
        <v>0</v>
      </c>
      <c r="P178">
        <v>0</v>
      </c>
      <c r="R178">
        <v>0</v>
      </c>
      <c r="S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row>
    <row r="179" spans="1:42" x14ac:dyDescent="0.25">
      <c r="A179" s="1">
        <v>0</v>
      </c>
      <c r="B179" s="1">
        <v>0</v>
      </c>
      <c r="C179">
        <v>0</v>
      </c>
      <c r="D179">
        <v>0</v>
      </c>
      <c r="E179">
        <v>0</v>
      </c>
      <c r="F179">
        <v>0</v>
      </c>
      <c r="G179">
        <v>0</v>
      </c>
      <c r="H179">
        <v>0</v>
      </c>
      <c r="I179">
        <v>0</v>
      </c>
      <c r="J179">
        <v>0</v>
      </c>
      <c r="K179">
        <v>0</v>
      </c>
      <c r="L179" s="102">
        <v>0</v>
      </c>
      <c r="M179">
        <v>0</v>
      </c>
      <c r="N179">
        <v>0</v>
      </c>
      <c r="O179">
        <v>0</v>
      </c>
      <c r="P179">
        <v>0</v>
      </c>
      <c r="R179">
        <v>0</v>
      </c>
      <c r="S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row>
    <row r="180" spans="1:42" x14ac:dyDescent="0.25">
      <c r="A180" s="1">
        <v>0</v>
      </c>
      <c r="B180" s="1">
        <v>0</v>
      </c>
      <c r="C180">
        <v>0</v>
      </c>
      <c r="D180">
        <v>0</v>
      </c>
      <c r="E180">
        <v>0</v>
      </c>
      <c r="F180">
        <v>0</v>
      </c>
      <c r="G180">
        <v>0</v>
      </c>
      <c r="H180">
        <v>0</v>
      </c>
      <c r="I180">
        <v>0</v>
      </c>
      <c r="J180">
        <v>0</v>
      </c>
      <c r="K180">
        <v>0</v>
      </c>
      <c r="L180" s="102">
        <v>0</v>
      </c>
      <c r="M180">
        <v>0</v>
      </c>
      <c r="N180">
        <v>0</v>
      </c>
      <c r="O180">
        <v>0</v>
      </c>
      <c r="P180">
        <v>0</v>
      </c>
      <c r="R180">
        <v>0</v>
      </c>
      <c r="S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row>
    <row r="181" spans="1:42" x14ac:dyDescent="0.25">
      <c r="A181" s="1">
        <v>0</v>
      </c>
      <c r="B181" s="1">
        <v>0</v>
      </c>
      <c r="C181">
        <v>0</v>
      </c>
      <c r="D181">
        <v>0</v>
      </c>
      <c r="E181">
        <v>0</v>
      </c>
      <c r="F181">
        <v>0</v>
      </c>
      <c r="G181">
        <v>0</v>
      </c>
      <c r="H181">
        <v>0</v>
      </c>
      <c r="I181">
        <v>0</v>
      </c>
      <c r="J181">
        <v>0</v>
      </c>
      <c r="K181">
        <v>0</v>
      </c>
      <c r="L181" s="102">
        <v>0</v>
      </c>
      <c r="M181">
        <v>0</v>
      </c>
      <c r="N181">
        <v>0</v>
      </c>
      <c r="O181">
        <v>0</v>
      </c>
      <c r="P181">
        <v>0</v>
      </c>
      <c r="R181">
        <v>0</v>
      </c>
      <c r="S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row>
    <row r="182" spans="1:42" x14ac:dyDescent="0.25">
      <c r="A182" s="1">
        <v>0</v>
      </c>
      <c r="B182" s="1">
        <v>0</v>
      </c>
      <c r="C182">
        <v>0</v>
      </c>
      <c r="D182">
        <v>0</v>
      </c>
      <c r="E182">
        <v>0</v>
      </c>
      <c r="F182">
        <v>0</v>
      </c>
      <c r="G182">
        <v>0</v>
      </c>
      <c r="H182">
        <v>0</v>
      </c>
      <c r="I182">
        <v>0</v>
      </c>
      <c r="J182">
        <v>0</v>
      </c>
      <c r="K182">
        <v>0</v>
      </c>
      <c r="L182" s="102">
        <v>0</v>
      </c>
      <c r="M182">
        <v>0</v>
      </c>
      <c r="N182">
        <v>0</v>
      </c>
      <c r="O182">
        <v>0</v>
      </c>
      <c r="P182">
        <v>0</v>
      </c>
      <c r="R182">
        <v>0</v>
      </c>
      <c r="S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row>
    <row r="183" spans="1:42" x14ac:dyDescent="0.25">
      <c r="A183" s="1">
        <v>0</v>
      </c>
      <c r="B183" s="1">
        <v>0</v>
      </c>
      <c r="C183">
        <v>0</v>
      </c>
      <c r="D183">
        <v>0</v>
      </c>
      <c r="E183">
        <v>0</v>
      </c>
      <c r="F183">
        <v>0</v>
      </c>
      <c r="G183">
        <v>0</v>
      </c>
      <c r="H183">
        <v>0</v>
      </c>
      <c r="I183">
        <v>0</v>
      </c>
      <c r="J183">
        <v>0</v>
      </c>
      <c r="K183">
        <v>0</v>
      </c>
      <c r="L183" s="102">
        <v>0</v>
      </c>
      <c r="M183">
        <v>0</v>
      </c>
      <c r="N183">
        <v>0</v>
      </c>
      <c r="O183">
        <v>0</v>
      </c>
      <c r="P183">
        <v>0</v>
      </c>
      <c r="R183">
        <v>0</v>
      </c>
      <c r="S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row>
    <row r="184" spans="1:42" x14ac:dyDescent="0.25">
      <c r="A184" s="1">
        <v>0</v>
      </c>
      <c r="B184" s="1">
        <v>0</v>
      </c>
      <c r="C184">
        <v>0</v>
      </c>
      <c r="D184">
        <v>0</v>
      </c>
      <c r="E184">
        <v>0</v>
      </c>
      <c r="F184">
        <v>0</v>
      </c>
      <c r="G184">
        <v>0</v>
      </c>
      <c r="H184">
        <v>0</v>
      </c>
      <c r="I184">
        <v>0</v>
      </c>
      <c r="J184">
        <v>0</v>
      </c>
      <c r="K184">
        <v>0</v>
      </c>
      <c r="L184" s="102">
        <v>0</v>
      </c>
      <c r="M184">
        <v>0</v>
      </c>
      <c r="N184">
        <v>0</v>
      </c>
      <c r="O184">
        <v>0</v>
      </c>
      <c r="P184">
        <v>0</v>
      </c>
      <c r="R184">
        <v>0</v>
      </c>
      <c r="S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row>
    <row r="185" spans="1:42" x14ac:dyDescent="0.25">
      <c r="A185" s="1">
        <v>0</v>
      </c>
      <c r="B185" s="1">
        <v>0</v>
      </c>
      <c r="C185">
        <v>0</v>
      </c>
      <c r="D185">
        <v>0</v>
      </c>
      <c r="E185">
        <v>0</v>
      </c>
      <c r="F185">
        <v>0</v>
      </c>
      <c r="G185">
        <v>0</v>
      </c>
      <c r="H185">
        <v>0</v>
      </c>
      <c r="I185">
        <v>0</v>
      </c>
      <c r="J185">
        <v>0</v>
      </c>
      <c r="K185">
        <v>0</v>
      </c>
      <c r="L185" s="102">
        <v>0</v>
      </c>
      <c r="M185">
        <v>0</v>
      </c>
      <c r="N185">
        <v>0</v>
      </c>
      <c r="O185">
        <v>0</v>
      </c>
      <c r="P185">
        <v>0</v>
      </c>
      <c r="R185">
        <v>0</v>
      </c>
      <c r="S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row>
    <row r="186" spans="1:42" x14ac:dyDescent="0.25">
      <c r="A186" s="1">
        <v>0</v>
      </c>
      <c r="B186" s="1">
        <v>0</v>
      </c>
      <c r="C186">
        <v>0</v>
      </c>
      <c r="D186">
        <v>0</v>
      </c>
      <c r="E186">
        <v>0</v>
      </c>
      <c r="F186">
        <v>0</v>
      </c>
      <c r="G186">
        <v>0</v>
      </c>
      <c r="H186">
        <v>0</v>
      </c>
      <c r="I186">
        <v>0</v>
      </c>
      <c r="J186">
        <v>0</v>
      </c>
      <c r="K186">
        <v>0</v>
      </c>
      <c r="L186" s="102">
        <v>0</v>
      </c>
      <c r="M186">
        <v>0</v>
      </c>
      <c r="N186">
        <v>0</v>
      </c>
      <c r="O186">
        <v>0</v>
      </c>
      <c r="P186">
        <v>0</v>
      </c>
      <c r="R186">
        <v>0</v>
      </c>
      <c r="S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row>
    <row r="187" spans="1:42" x14ac:dyDescent="0.25">
      <c r="A187" s="1">
        <v>0</v>
      </c>
      <c r="B187" s="1">
        <v>0</v>
      </c>
      <c r="C187">
        <v>0</v>
      </c>
      <c r="D187">
        <v>0</v>
      </c>
      <c r="E187">
        <v>0</v>
      </c>
      <c r="F187">
        <v>0</v>
      </c>
      <c r="G187">
        <v>0</v>
      </c>
      <c r="H187">
        <v>0</v>
      </c>
      <c r="I187">
        <v>0</v>
      </c>
      <c r="J187">
        <v>0</v>
      </c>
      <c r="K187">
        <v>0</v>
      </c>
      <c r="L187" s="102">
        <v>0</v>
      </c>
      <c r="M187">
        <v>0</v>
      </c>
      <c r="N187">
        <v>0</v>
      </c>
      <c r="O187">
        <v>0</v>
      </c>
      <c r="P187">
        <v>0</v>
      </c>
      <c r="R187">
        <v>0</v>
      </c>
      <c r="S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row>
    <row r="188" spans="1:42" x14ac:dyDescent="0.25">
      <c r="A188" s="1">
        <v>0</v>
      </c>
      <c r="B188" s="1">
        <v>0</v>
      </c>
      <c r="C188">
        <v>0</v>
      </c>
      <c r="D188">
        <v>0</v>
      </c>
      <c r="E188">
        <v>0</v>
      </c>
      <c r="F188">
        <v>0</v>
      </c>
      <c r="G188">
        <v>0</v>
      </c>
      <c r="H188">
        <v>0</v>
      </c>
      <c r="I188">
        <v>0</v>
      </c>
      <c r="J188">
        <v>0</v>
      </c>
      <c r="K188">
        <v>0</v>
      </c>
      <c r="L188" s="102">
        <v>0</v>
      </c>
      <c r="M188">
        <v>0</v>
      </c>
      <c r="N188">
        <v>0</v>
      </c>
      <c r="O188">
        <v>0</v>
      </c>
      <c r="P188">
        <v>0</v>
      </c>
      <c r="R188">
        <v>0</v>
      </c>
      <c r="S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row>
    <row r="189" spans="1:42" x14ac:dyDescent="0.25">
      <c r="A189" s="1">
        <v>0</v>
      </c>
      <c r="B189" s="1">
        <v>0</v>
      </c>
      <c r="C189">
        <v>0</v>
      </c>
      <c r="D189">
        <v>0</v>
      </c>
      <c r="E189">
        <v>0</v>
      </c>
      <c r="F189">
        <v>0</v>
      </c>
      <c r="G189">
        <v>0</v>
      </c>
      <c r="H189">
        <v>0</v>
      </c>
      <c r="I189">
        <v>0</v>
      </c>
      <c r="J189">
        <v>0</v>
      </c>
      <c r="K189">
        <v>0</v>
      </c>
      <c r="L189" s="102">
        <v>0</v>
      </c>
      <c r="M189">
        <v>0</v>
      </c>
      <c r="N189">
        <v>0</v>
      </c>
      <c r="O189">
        <v>0</v>
      </c>
      <c r="P189">
        <v>0</v>
      </c>
      <c r="R189">
        <v>0</v>
      </c>
      <c r="S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row>
    <row r="190" spans="1:42" x14ac:dyDescent="0.25">
      <c r="A190" s="1">
        <v>0</v>
      </c>
      <c r="B190" s="1">
        <v>0</v>
      </c>
      <c r="C190">
        <v>0</v>
      </c>
      <c r="D190">
        <v>0</v>
      </c>
      <c r="E190">
        <v>0</v>
      </c>
      <c r="F190">
        <v>0</v>
      </c>
      <c r="G190">
        <v>0</v>
      </c>
      <c r="H190">
        <v>0</v>
      </c>
      <c r="I190">
        <v>0</v>
      </c>
      <c r="J190">
        <v>0</v>
      </c>
      <c r="K190">
        <v>0</v>
      </c>
      <c r="L190" s="102">
        <v>0</v>
      </c>
      <c r="M190">
        <v>0</v>
      </c>
      <c r="N190">
        <v>0</v>
      </c>
      <c r="O190">
        <v>0</v>
      </c>
      <c r="P190">
        <v>0</v>
      </c>
      <c r="R190">
        <v>0</v>
      </c>
      <c r="S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row>
    <row r="191" spans="1:42" x14ac:dyDescent="0.25">
      <c r="A191" s="1">
        <v>0</v>
      </c>
      <c r="B191" s="1">
        <v>0</v>
      </c>
      <c r="C191">
        <v>0</v>
      </c>
      <c r="D191">
        <v>0</v>
      </c>
      <c r="E191">
        <v>0</v>
      </c>
      <c r="F191">
        <v>0</v>
      </c>
      <c r="G191">
        <v>0</v>
      </c>
      <c r="H191">
        <v>0</v>
      </c>
      <c r="I191">
        <v>0</v>
      </c>
      <c r="J191">
        <v>0</v>
      </c>
      <c r="K191">
        <v>0</v>
      </c>
      <c r="L191" s="102">
        <v>0</v>
      </c>
      <c r="M191">
        <v>0</v>
      </c>
      <c r="N191">
        <v>0</v>
      </c>
      <c r="O191">
        <v>0</v>
      </c>
      <c r="P191">
        <v>0</v>
      </c>
      <c r="R191">
        <v>0</v>
      </c>
      <c r="S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row>
    <row r="192" spans="1:42" x14ac:dyDescent="0.25">
      <c r="A192" s="1">
        <v>0</v>
      </c>
      <c r="B192" s="1">
        <v>0</v>
      </c>
      <c r="C192">
        <v>0</v>
      </c>
      <c r="D192">
        <v>0</v>
      </c>
      <c r="E192">
        <v>0</v>
      </c>
      <c r="F192">
        <v>0</v>
      </c>
      <c r="G192">
        <v>0</v>
      </c>
      <c r="H192">
        <v>0</v>
      </c>
      <c r="I192">
        <v>0</v>
      </c>
      <c r="J192">
        <v>0</v>
      </c>
      <c r="K192">
        <v>0</v>
      </c>
      <c r="L192" s="102">
        <v>0</v>
      </c>
      <c r="M192">
        <v>0</v>
      </c>
      <c r="N192">
        <v>0</v>
      </c>
      <c r="O192">
        <v>0</v>
      </c>
      <c r="P192">
        <v>0</v>
      </c>
      <c r="R192">
        <v>0</v>
      </c>
      <c r="S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row>
    <row r="193" spans="1:42" x14ac:dyDescent="0.25">
      <c r="A193" s="1">
        <v>0</v>
      </c>
      <c r="B193" s="1">
        <v>0</v>
      </c>
      <c r="C193">
        <v>0</v>
      </c>
      <c r="D193">
        <v>0</v>
      </c>
      <c r="E193">
        <v>0</v>
      </c>
      <c r="F193">
        <v>0</v>
      </c>
      <c r="G193">
        <v>0</v>
      </c>
      <c r="H193">
        <v>0</v>
      </c>
      <c r="I193">
        <v>0</v>
      </c>
      <c r="J193">
        <v>0</v>
      </c>
      <c r="K193">
        <v>0</v>
      </c>
      <c r="L193" s="102">
        <v>0</v>
      </c>
      <c r="M193">
        <v>0</v>
      </c>
      <c r="N193">
        <v>0</v>
      </c>
      <c r="O193">
        <v>0</v>
      </c>
      <c r="P193">
        <v>0</v>
      </c>
      <c r="R193">
        <v>0</v>
      </c>
      <c r="S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row>
    <row r="194" spans="1:42" x14ac:dyDescent="0.25">
      <c r="A194" s="1">
        <v>0</v>
      </c>
      <c r="B194" s="1">
        <v>0</v>
      </c>
      <c r="C194">
        <v>0</v>
      </c>
      <c r="D194">
        <v>0</v>
      </c>
      <c r="E194">
        <v>0</v>
      </c>
      <c r="F194">
        <v>0</v>
      </c>
      <c r="G194">
        <v>0</v>
      </c>
      <c r="H194">
        <v>0</v>
      </c>
      <c r="I194">
        <v>0</v>
      </c>
      <c r="J194">
        <v>0</v>
      </c>
      <c r="K194">
        <v>0</v>
      </c>
      <c r="L194" s="102">
        <v>0</v>
      </c>
      <c r="M194">
        <v>0</v>
      </c>
      <c r="N194">
        <v>0</v>
      </c>
      <c r="O194">
        <v>0</v>
      </c>
      <c r="P194">
        <v>0</v>
      </c>
      <c r="R194">
        <v>0</v>
      </c>
      <c r="S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row>
    <row r="195" spans="1:42" x14ac:dyDescent="0.25">
      <c r="A195" s="1">
        <v>0</v>
      </c>
      <c r="B195" s="1">
        <v>0</v>
      </c>
      <c r="C195">
        <v>0</v>
      </c>
      <c r="D195">
        <v>0</v>
      </c>
      <c r="E195">
        <v>0</v>
      </c>
      <c r="F195">
        <v>0</v>
      </c>
      <c r="G195">
        <v>0</v>
      </c>
      <c r="H195">
        <v>0</v>
      </c>
      <c r="I195">
        <v>0</v>
      </c>
      <c r="J195">
        <v>0</v>
      </c>
      <c r="K195">
        <v>0</v>
      </c>
      <c r="L195" s="102">
        <v>0</v>
      </c>
      <c r="M195">
        <v>0</v>
      </c>
      <c r="N195">
        <v>0</v>
      </c>
      <c r="O195">
        <v>0</v>
      </c>
      <c r="P195">
        <v>0</v>
      </c>
      <c r="R195">
        <v>0</v>
      </c>
      <c r="S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row>
    <row r="196" spans="1:42" x14ac:dyDescent="0.25">
      <c r="A196" s="1">
        <v>0</v>
      </c>
      <c r="B196" s="1">
        <v>0</v>
      </c>
      <c r="C196">
        <v>0</v>
      </c>
      <c r="D196">
        <v>0</v>
      </c>
      <c r="E196">
        <v>0</v>
      </c>
      <c r="F196">
        <v>0</v>
      </c>
      <c r="G196">
        <v>0</v>
      </c>
      <c r="H196">
        <v>0</v>
      </c>
      <c r="I196">
        <v>0</v>
      </c>
      <c r="J196">
        <v>0</v>
      </c>
      <c r="K196">
        <v>0</v>
      </c>
      <c r="L196" s="102">
        <v>0</v>
      </c>
      <c r="M196">
        <v>0</v>
      </c>
      <c r="N196">
        <v>0</v>
      </c>
      <c r="O196">
        <v>0</v>
      </c>
      <c r="P196">
        <v>0</v>
      </c>
      <c r="R196">
        <v>0</v>
      </c>
      <c r="S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row>
    <row r="197" spans="1:42" x14ac:dyDescent="0.25">
      <c r="A197" s="1">
        <v>0</v>
      </c>
      <c r="B197" s="1">
        <v>0</v>
      </c>
      <c r="C197">
        <v>0</v>
      </c>
      <c r="D197">
        <v>0</v>
      </c>
      <c r="E197">
        <v>0</v>
      </c>
      <c r="F197">
        <v>0</v>
      </c>
      <c r="G197">
        <v>0</v>
      </c>
      <c r="H197">
        <v>0</v>
      </c>
      <c r="I197">
        <v>0</v>
      </c>
      <c r="J197">
        <v>0</v>
      </c>
      <c r="K197">
        <v>0</v>
      </c>
      <c r="L197" s="102">
        <v>0</v>
      </c>
      <c r="M197">
        <v>0</v>
      </c>
      <c r="N197">
        <v>0</v>
      </c>
      <c r="O197">
        <v>0</v>
      </c>
      <c r="P197">
        <v>0</v>
      </c>
      <c r="R197">
        <v>0</v>
      </c>
      <c r="S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row>
    <row r="198" spans="1:42" x14ac:dyDescent="0.25">
      <c r="A198" s="1">
        <v>0</v>
      </c>
      <c r="B198" s="1">
        <v>0</v>
      </c>
      <c r="C198">
        <v>0</v>
      </c>
      <c r="D198">
        <v>0</v>
      </c>
      <c r="E198">
        <v>0</v>
      </c>
      <c r="F198">
        <v>0</v>
      </c>
      <c r="G198">
        <v>0</v>
      </c>
      <c r="H198">
        <v>0</v>
      </c>
      <c r="I198">
        <v>0</v>
      </c>
      <c r="J198">
        <v>0</v>
      </c>
      <c r="K198">
        <v>0</v>
      </c>
      <c r="L198" s="102">
        <v>0</v>
      </c>
      <c r="M198">
        <v>0</v>
      </c>
      <c r="N198">
        <v>0</v>
      </c>
      <c r="O198">
        <v>0</v>
      </c>
      <c r="P198">
        <v>0</v>
      </c>
      <c r="R198">
        <v>0</v>
      </c>
      <c r="S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row>
    <row r="199" spans="1:42" x14ac:dyDescent="0.25">
      <c r="A199" s="1">
        <v>0</v>
      </c>
      <c r="B199" s="1">
        <v>0</v>
      </c>
      <c r="C199">
        <v>0</v>
      </c>
      <c r="D199">
        <v>0</v>
      </c>
      <c r="E199">
        <v>0</v>
      </c>
      <c r="F199">
        <v>0</v>
      </c>
      <c r="G199">
        <v>0</v>
      </c>
      <c r="H199">
        <v>0</v>
      </c>
      <c r="I199">
        <v>0</v>
      </c>
      <c r="J199">
        <v>0</v>
      </c>
      <c r="K199">
        <v>0</v>
      </c>
      <c r="L199" s="102">
        <v>0</v>
      </c>
      <c r="M199">
        <v>0</v>
      </c>
      <c r="N199">
        <v>0</v>
      </c>
      <c r="O199">
        <v>0</v>
      </c>
      <c r="P199">
        <v>0</v>
      </c>
      <c r="R199">
        <v>0</v>
      </c>
      <c r="S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row>
    <row r="200" spans="1:42" x14ac:dyDescent="0.25">
      <c r="A200" s="1">
        <v>0</v>
      </c>
      <c r="B200" s="1">
        <v>0</v>
      </c>
      <c r="C200">
        <v>0</v>
      </c>
      <c r="D200">
        <v>0</v>
      </c>
      <c r="E200">
        <v>0</v>
      </c>
      <c r="F200">
        <v>0</v>
      </c>
      <c r="G200">
        <v>0</v>
      </c>
      <c r="H200">
        <v>0</v>
      </c>
      <c r="I200">
        <v>0</v>
      </c>
      <c r="J200">
        <v>0</v>
      </c>
      <c r="K200">
        <v>0</v>
      </c>
      <c r="L200" s="102">
        <v>0</v>
      </c>
      <c r="M200">
        <v>0</v>
      </c>
      <c r="N200">
        <v>0</v>
      </c>
      <c r="O200">
        <v>0</v>
      </c>
      <c r="P200">
        <v>0</v>
      </c>
      <c r="R200">
        <v>0</v>
      </c>
      <c r="S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row>
    <row r="201" spans="1:42" x14ac:dyDescent="0.25">
      <c r="A201" s="1">
        <v>0</v>
      </c>
      <c r="B201" s="1">
        <v>0</v>
      </c>
      <c r="C201">
        <v>0</v>
      </c>
      <c r="D201">
        <v>0</v>
      </c>
      <c r="E201">
        <v>0</v>
      </c>
      <c r="F201">
        <v>0</v>
      </c>
      <c r="G201">
        <v>0</v>
      </c>
      <c r="H201">
        <v>0</v>
      </c>
      <c r="I201">
        <v>0</v>
      </c>
      <c r="J201">
        <v>0</v>
      </c>
      <c r="K201">
        <v>0</v>
      </c>
      <c r="L201" s="102">
        <v>0</v>
      </c>
      <c r="M201">
        <v>0</v>
      </c>
      <c r="N201">
        <v>0</v>
      </c>
      <c r="O201">
        <v>0</v>
      </c>
      <c r="P201">
        <v>0</v>
      </c>
      <c r="R201">
        <v>0</v>
      </c>
      <c r="S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row>
    <row r="202" spans="1:42" x14ac:dyDescent="0.25">
      <c r="A202" s="1">
        <v>0</v>
      </c>
      <c r="B202" s="1">
        <v>0</v>
      </c>
      <c r="C202">
        <v>0</v>
      </c>
      <c r="D202">
        <v>0</v>
      </c>
      <c r="E202">
        <v>0</v>
      </c>
      <c r="F202">
        <v>0</v>
      </c>
      <c r="G202">
        <v>0</v>
      </c>
      <c r="H202">
        <v>0</v>
      </c>
      <c r="I202">
        <v>0</v>
      </c>
      <c r="J202">
        <v>0</v>
      </c>
      <c r="K202">
        <v>0</v>
      </c>
      <c r="L202" s="102">
        <v>0</v>
      </c>
      <c r="M202">
        <v>0</v>
      </c>
      <c r="N202">
        <v>0</v>
      </c>
      <c r="O202">
        <v>0</v>
      </c>
      <c r="P202">
        <v>0</v>
      </c>
      <c r="R202">
        <v>0</v>
      </c>
      <c r="S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row>
    <row r="203" spans="1:42" x14ac:dyDescent="0.25">
      <c r="A203" s="1">
        <v>0</v>
      </c>
      <c r="B203" s="1">
        <v>0</v>
      </c>
      <c r="C203">
        <v>0</v>
      </c>
      <c r="D203">
        <v>0</v>
      </c>
      <c r="E203">
        <v>0</v>
      </c>
      <c r="F203">
        <v>0</v>
      </c>
      <c r="G203">
        <v>0</v>
      </c>
      <c r="H203">
        <v>0</v>
      </c>
      <c r="I203">
        <v>0</v>
      </c>
      <c r="J203">
        <v>0</v>
      </c>
      <c r="K203">
        <v>0</v>
      </c>
      <c r="L203" s="102">
        <v>0</v>
      </c>
      <c r="M203">
        <v>0</v>
      </c>
      <c r="N203">
        <v>0</v>
      </c>
      <c r="O203">
        <v>0</v>
      </c>
      <c r="P203">
        <v>0</v>
      </c>
      <c r="R203">
        <v>0</v>
      </c>
      <c r="S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row>
    <row r="204" spans="1:42" x14ac:dyDescent="0.25">
      <c r="A204" s="1">
        <v>0</v>
      </c>
      <c r="B204" s="1">
        <v>0</v>
      </c>
      <c r="C204">
        <v>0</v>
      </c>
      <c r="D204">
        <v>0</v>
      </c>
      <c r="E204">
        <v>0</v>
      </c>
      <c r="F204">
        <v>0</v>
      </c>
      <c r="G204">
        <v>0</v>
      </c>
      <c r="H204">
        <v>0</v>
      </c>
      <c r="I204">
        <v>0</v>
      </c>
      <c r="J204">
        <v>0</v>
      </c>
      <c r="K204">
        <v>0</v>
      </c>
      <c r="L204" s="102">
        <v>0</v>
      </c>
      <c r="M204">
        <v>0</v>
      </c>
      <c r="N204">
        <v>0</v>
      </c>
      <c r="O204">
        <v>0</v>
      </c>
      <c r="P204">
        <v>0</v>
      </c>
      <c r="R204">
        <v>0</v>
      </c>
      <c r="S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row>
    <row r="205" spans="1:42" x14ac:dyDescent="0.25">
      <c r="A205" s="1">
        <v>0</v>
      </c>
      <c r="B205" s="1">
        <v>0</v>
      </c>
      <c r="C205">
        <v>0</v>
      </c>
      <c r="D205">
        <v>0</v>
      </c>
      <c r="E205">
        <v>0</v>
      </c>
      <c r="F205">
        <v>0</v>
      </c>
      <c r="G205">
        <v>0</v>
      </c>
      <c r="H205">
        <v>0</v>
      </c>
      <c r="I205">
        <v>0</v>
      </c>
      <c r="J205">
        <v>0</v>
      </c>
      <c r="K205">
        <v>0</v>
      </c>
      <c r="L205" s="102">
        <v>0</v>
      </c>
      <c r="M205">
        <v>0</v>
      </c>
      <c r="N205">
        <v>0</v>
      </c>
      <c r="O205">
        <v>0</v>
      </c>
      <c r="P205">
        <v>0</v>
      </c>
      <c r="R205">
        <v>0</v>
      </c>
      <c r="S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row>
    <row r="206" spans="1:42" x14ac:dyDescent="0.25">
      <c r="A206" s="1">
        <v>0</v>
      </c>
      <c r="B206" s="1">
        <v>0</v>
      </c>
      <c r="C206">
        <v>0</v>
      </c>
      <c r="D206">
        <v>0</v>
      </c>
      <c r="E206">
        <v>0</v>
      </c>
      <c r="F206">
        <v>0</v>
      </c>
      <c r="G206">
        <v>0</v>
      </c>
      <c r="H206">
        <v>0</v>
      </c>
      <c r="I206">
        <v>0</v>
      </c>
      <c r="J206">
        <v>0</v>
      </c>
      <c r="K206">
        <v>0</v>
      </c>
      <c r="L206" s="102">
        <v>0</v>
      </c>
      <c r="M206">
        <v>0</v>
      </c>
      <c r="N206">
        <v>0</v>
      </c>
      <c r="O206">
        <v>0</v>
      </c>
      <c r="P206">
        <v>0</v>
      </c>
      <c r="R206">
        <v>0</v>
      </c>
      <c r="S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row>
    <row r="207" spans="1:42" x14ac:dyDescent="0.25">
      <c r="A207" s="1">
        <v>0</v>
      </c>
      <c r="B207" s="1">
        <v>0</v>
      </c>
      <c r="C207">
        <v>0</v>
      </c>
      <c r="D207">
        <v>0</v>
      </c>
      <c r="E207">
        <v>0</v>
      </c>
      <c r="F207">
        <v>0</v>
      </c>
      <c r="G207">
        <v>0</v>
      </c>
      <c r="H207">
        <v>0</v>
      </c>
      <c r="I207">
        <v>0</v>
      </c>
      <c r="J207">
        <v>0</v>
      </c>
      <c r="K207">
        <v>0</v>
      </c>
      <c r="L207" s="102">
        <v>0</v>
      </c>
      <c r="M207">
        <v>0</v>
      </c>
      <c r="N207">
        <v>0</v>
      </c>
      <c r="O207">
        <v>0</v>
      </c>
      <c r="P207">
        <v>0</v>
      </c>
      <c r="R207">
        <v>0</v>
      </c>
      <c r="S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row>
    <row r="208" spans="1:42" x14ac:dyDescent="0.25">
      <c r="A208" s="1">
        <v>0</v>
      </c>
      <c r="B208" s="1">
        <v>0</v>
      </c>
      <c r="C208">
        <v>0</v>
      </c>
      <c r="D208">
        <v>0</v>
      </c>
      <c r="E208">
        <v>0</v>
      </c>
      <c r="F208">
        <v>0</v>
      </c>
      <c r="G208">
        <v>0</v>
      </c>
      <c r="H208">
        <v>0</v>
      </c>
      <c r="I208">
        <v>0</v>
      </c>
      <c r="J208">
        <v>0</v>
      </c>
      <c r="K208">
        <v>0</v>
      </c>
      <c r="L208" s="102">
        <v>0</v>
      </c>
      <c r="M208">
        <v>0</v>
      </c>
      <c r="N208">
        <v>0</v>
      </c>
      <c r="O208">
        <v>0</v>
      </c>
      <c r="P208">
        <v>0</v>
      </c>
      <c r="R208">
        <v>0</v>
      </c>
      <c r="S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row>
    <row r="209" spans="1:42" x14ac:dyDescent="0.25">
      <c r="A209" s="1">
        <v>0</v>
      </c>
      <c r="B209" s="1">
        <v>0</v>
      </c>
      <c r="C209">
        <v>0</v>
      </c>
      <c r="D209">
        <v>0</v>
      </c>
      <c r="E209">
        <v>0</v>
      </c>
      <c r="F209">
        <v>0</v>
      </c>
      <c r="G209">
        <v>0</v>
      </c>
      <c r="H209">
        <v>0</v>
      </c>
      <c r="I209">
        <v>0</v>
      </c>
      <c r="J209">
        <v>0</v>
      </c>
      <c r="K209">
        <v>0</v>
      </c>
      <c r="L209" s="102">
        <v>0</v>
      </c>
      <c r="M209">
        <v>0</v>
      </c>
      <c r="N209">
        <v>0</v>
      </c>
      <c r="O209">
        <v>0</v>
      </c>
      <c r="P209">
        <v>0</v>
      </c>
      <c r="R209">
        <v>0</v>
      </c>
      <c r="S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row>
    <row r="210" spans="1:42" x14ac:dyDescent="0.25">
      <c r="A210" s="1">
        <v>0</v>
      </c>
      <c r="B210" s="1">
        <v>0</v>
      </c>
      <c r="C210">
        <v>0</v>
      </c>
      <c r="D210">
        <v>0</v>
      </c>
      <c r="E210">
        <v>0</v>
      </c>
      <c r="F210">
        <v>0</v>
      </c>
      <c r="G210">
        <v>0</v>
      </c>
      <c r="H210">
        <v>0</v>
      </c>
      <c r="I210">
        <v>0</v>
      </c>
      <c r="J210">
        <v>0</v>
      </c>
      <c r="K210">
        <v>0</v>
      </c>
      <c r="L210" s="102">
        <v>0</v>
      </c>
      <c r="M210">
        <v>0</v>
      </c>
      <c r="N210">
        <v>0</v>
      </c>
      <c r="O210">
        <v>0</v>
      </c>
      <c r="P210">
        <v>0</v>
      </c>
      <c r="R210">
        <v>0</v>
      </c>
      <c r="S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row>
    <row r="211" spans="1:42" x14ac:dyDescent="0.25">
      <c r="A211" s="1">
        <v>0</v>
      </c>
      <c r="B211" s="1">
        <v>0</v>
      </c>
      <c r="C211">
        <v>0</v>
      </c>
      <c r="D211">
        <v>0</v>
      </c>
      <c r="E211">
        <v>0</v>
      </c>
      <c r="F211">
        <v>0</v>
      </c>
      <c r="G211">
        <v>0</v>
      </c>
      <c r="H211">
        <v>0</v>
      </c>
      <c r="I211">
        <v>0</v>
      </c>
      <c r="J211">
        <v>0</v>
      </c>
      <c r="K211">
        <v>0</v>
      </c>
      <c r="L211" s="102">
        <v>0</v>
      </c>
      <c r="M211">
        <v>0</v>
      </c>
      <c r="N211">
        <v>0</v>
      </c>
      <c r="O211">
        <v>0</v>
      </c>
      <c r="P211">
        <v>0</v>
      </c>
      <c r="R211">
        <v>0</v>
      </c>
      <c r="S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row>
    <row r="212" spans="1:42" x14ac:dyDescent="0.25">
      <c r="A212" s="1">
        <v>0</v>
      </c>
      <c r="B212" s="1">
        <v>0</v>
      </c>
      <c r="C212">
        <v>0</v>
      </c>
      <c r="D212">
        <v>0</v>
      </c>
      <c r="E212">
        <v>0</v>
      </c>
      <c r="F212">
        <v>0</v>
      </c>
      <c r="G212">
        <v>0</v>
      </c>
      <c r="H212">
        <v>0</v>
      </c>
      <c r="I212">
        <v>0</v>
      </c>
      <c r="J212">
        <v>0</v>
      </c>
      <c r="K212">
        <v>0</v>
      </c>
      <c r="L212" s="102">
        <v>0</v>
      </c>
      <c r="M212">
        <v>0</v>
      </c>
      <c r="N212">
        <v>0</v>
      </c>
      <c r="O212">
        <v>0</v>
      </c>
      <c r="P212">
        <v>0</v>
      </c>
      <c r="R212">
        <v>0</v>
      </c>
      <c r="S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row>
    <row r="213" spans="1:42" x14ac:dyDescent="0.25">
      <c r="A213" s="1">
        <v>0</v>
      </c>
      <c r="B213" s="1">
        <v>0</v>
      </c>
      <c r="C213">
        <v>0</v>
      </c>
      <c r="D213">
        <v>0</v>
      </c>
      <c r="E213">
        <v>0</v>
      </c>
      <c r="F213">
        <v>0</v>
      </c>
      <c r="G213">
        <v>0</v>
      </c>
      <c r="H213">
        <v>0</v>
      </c>
      <c r="I213">
        <v>0</v>
      </c>
      <c r="J213">
        <v>0</v>
      </c>
      <c r="K213">
        <v>0</v>
      </c>
      <c r="L213" s="102">
        <v>0</v>
      </c>
      <c r="M213">
        <v>0</v>
      </c>
      <c r="N213">
        <v>0</v>
      </c>
      <c r="O213">
        <v>0</v>
      </c>
      <c r="P213">
        <v>0</v>
      </c>
      <c r="R213">
        <v>0</v>
      </c>
      <c r="S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row>
    <row r="214" spans="1:42" x14ac:dyDescent="0.25">
      <c r="A214" s="1">
        <v>0</v>
      </c>
      <c r="B214" s="1">
        <v>0</v>
      </c>
      <c r="C214">
        <v>0</v>
      </c>
      <c r="D214">
        <v>0</v>
      </c>
      <c r="E214">
        <v>0</v>
      </c>
      <c r="F214">
        <v>0</v>
      </c>
      <c r="G214">
        <v>0</v>
      </c>
      <c r="H214">
        <v>0</v>
      </c>
      <c r="I214">
        <v>0</v>
      </c>
      <c r="J214">
        <v>0</v>
      </c>
      <c r="K214">
        <v>0</v>
      </c>
      <c r="L214" s="102">
        <v>0</v>
      </c>
      <c r="M214">
        <v>0</v>
      </c>
      <c r="N214">
        <v>0</v>
      </c>
      <c r="O214">
        <v>0</v>
      </c>
      <c r="P214">
        <v>0</v>
      </c>
      <c r="R214">
        <v>0</v>
      </c>
      <c r="S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row>
    <row r="215" spans="1:42" x14ac:dyDescent="0.25">
      <c r="A215" s="1">
        <v>0</v>
      </c>
      <c r="B215" s="1">
        <v>0</v>
      </c>
      <c r="C215">
        <v>0</v>
      </c>
      <c r="D215">
        <v>0</v>
      </c>
      <c r="E215">
        <v>0</v>
      </c>
      <c r="F215">
        <v>0</v>
      </c>
      <c r="G215">
        <v>0</v>
      </c>
      <c r="H215">
        <v>0</v>
      </c>
      <c r="I215">
        <v>0</v>
      </c>
      <c r="J215">
        <v>0</v>
      </c>
      <c r="K215">
        <v>0</v>
      </c>
      <c r="L215" s="102">
        <v>0</v>
      </c>
      <c r="M215">
        <v>0</v>
      </c>
      <c r="N215">
        <v>0</v>
      </c>
      <c r="O215">
        <v>0</v>
      </c>
      <c r="P215">
        <v>0</v>
      </c>
      <c r="R215">
        <v>0</v>
      </c>
      <c r="S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row>
    <row r="216" spans="1:42" x14ac:dyDescent="0.25">
      <c r="A216" s="1">
        <v>0</v>
      </c>
      <c r="B216" s="1">
        <v>0</v>
      </c>
      <c r="C216">
        <v>0</v>
      </c>
      <c r="D216">
        <v>0</v>
      </c>
      <c r="E216">
        <v>0</v>
      </c>
      <c r="F216">
        <v>0</v>
      </c>
      <c r="G216">
        <v>0</v>
      </c>
      <c r="H216">
        <v>0</v>
      </c>
      <c r="I216">
        <v>0</v>
      </c>
      <c r="J216">
        <v>0</v>
      </c>
      <c r="K216">
        <v>0</v>
      </c>
      <c r="L216" s="102">
        <v>0</v>
      </c>
      <c r="M216">
        <v>0</v>
      </c>
      <c r="N216">
        <v>0</v>
      </c>
      <c r="O216">
        <v>0</v>
      </c>
      <c r="P216">
        <v>0</v>
      </c>
      <c r="R216">
        <v>0</v>
      </c>
      <c r="S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row>
    <row r="217" spans="1:42" x14ac:dyDescent="0.25">
      <c r="A217" s="1">
        <v>0</v>
      </c>
      <c r="B217" s="1">
        <v>0</v>
      </c>
      <c r="C217">
        <v>0</v>
      </c>
      <c r="D217">
        <v>0</v>
      </c>
      <c r="E217">
        <v>0</v>
      </c>
      <c r="F217">
        <v>0</v>
      </c>
      <c r="G217">
        <v>0</v>
      </c>
      <c r="H217">
        <v>0</v>
      </c>
      <c r="I217">
        <v>0</v>
      </c>
      <c r="J217">
        <v>0</v>
      </c>
      <c r="K217">
        <v>0</v>
      </c>
      <c r="L217" s="102">
        <v>0</v>
      </c>
      <c r="M217">
        <v>0</v>
      </c>
      <c r="N217">
        <v>0</v>
      </c>
      <c r="O217">
        <v>0</v>
      </c>
      <c r="P217">
        <v>0</v>
      </c>
      <c r="R217">
        <v>0</v>
      </c>
      <c r="S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row>
    <row r="218" spans="1:42" x14ac:dyDescent="0.25">
      <c r="A218" s="1">
        <v>0</v>
      </c>
      <c r="B218" s="1">
        <v>0</v>
      </c>
      <c r="C218">
        <v>0</v>
      </c>
      <c r="D218">
        <v>0</v>
      </c>
      <c r="E218">
        <v>0</v>
      </c>
      <c r="F218">
        <v>0</v>
      </c>
      <c r="G218">
        <v>0</v>
      </c>
      <c r="H218">
        <v>0</v>
      </c>
      <c r="I218">
        <v>0</v>
      </c>
      <c r="J218">
        <v>0</v>
      </c>
      <c r="K218">
        <v>0</v>
      </c>
      <c r="L218" s="102">
        <v>0</v>
      </c>
      <c r="M218">
        <v>0</v>
      </c>
      <c r="N218">
        <v>0</v>
      </c>
      <c r="O218">
        <v>0</v>
      </c>
      <c r="P218">
        <v>0</v>
      </c>
      <c r="R218">
        <v>0</v>
      </c>
      <c r="S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row>
    <row r="219" spans="1:42" x14ac:dyDescent="0.25">
      <c r="A219" s="1">
        <v>0</v>
      </c>
      <c r="B219" s="1">
        <v>0</v>
      </c>
      <c r="C219">
        <v>0</v>
      </c>
      <c r="D219">
        <v>0</v>
      </c>
      <c r="E219">
        <v>0</v>
      </c>
      <c r="F219">
        <v>0</v>
      </c>
      <c r="G219">
        <v>0</v>
      </c>
      <c r="H219">
        <v>0</v>
      </c>
      <c r="I219">
        <v>0</v>
      </c>
      <c r="J219">
        <v>0</v>
      </c>
      <c r="K219">
        <v>0</v>
      </c>
      <c r="L219" s="102">
        <v>0</v>
      </c>
      <c r="M219">
        <v>0</v>
      </c>
      <c r="N219">
        <v>0</v>
      </c>
      <c r="O219">
        <v>0</v>
      </c>
      <c r="P219">
        <v>0</v>
      </c>
      <c r="R219">
        <v>0</v>
      </c>
      <c r="S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row>
    <row r="220" spans="1:42" x14ac:dyDescent="0.25">
      <c r="A220" s="1">
        <v>0</v>
      </c>
      <c r="B220" s="1">
        <v>0</v>
      </c>
      <c r="C220">
        <v>0</v>
      </c>
      <c r="D220">
        <v>0</v>
      </c>
      <c r="E220">
        <v>0</v>
      </c>
      <c r="F220">
        <v>0</v>
      </c>
      <c r="G220">
        <v>0</v>
      </c>
      <c r="H220">
        <v>0</v>
      </c>
      <c r="I220">
        <v>0</v>
      </c>
      <c r="J220">
        <v>0</v>
      </c>
      <c r="K220">
        <v>0</v>
      </c>
      <c r="L220" s="102">
        <v>0</v>
      </c>
      <c r="M220">
        <v>0</v>
      </c>
      <c r="N220">
        <v>0</v>
      </c>
      <c r="O220">
        <v>0</v>
      </c>
      <c r="P220">
        <v>0</v>
      </c>
      <c r="R220">
        <v>0</v>
      </c>
      <c r="S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row>
    <row r="221" spans="1:42" x14ac:dyDescent="0.25">
      <c r="A221" s="1">
        <v>0</v>
      </c>
      <c r="B221" s="1">
        <v>0</v>
      </c>
      <c r="C221">
        <v>0</v>
      </c>
      <c r="D221">
        <v>0</v>
      </c>
      <c r="E221">
        <v>0</v>
      </c>
      <c r="F221">
        <v>0</v>
      </c>
      <c r="G221">
        <v>0</v>
      </c>
      <c r="H221">
        <v>0</v>
      </c>
      <c r="I221">
        <v>0</v>
      </c>
      <c r="J221">
        <v>0</v>
      </c>
      <c r="K221">
        <v>0</v>
      </c>
      <c r="L221" s="102">
        <v>0</v>
      </c>
      <c r="M221">
        <v>0</v>
      </c>
      <c r="N221">
        <v>0</v>
      </c>
      <c r="O221">
        <v>0</v>
      </c>
      <c r="P221">
        <v>0</v>
      </c>
      <c r="R221">
        <v>0</v>
      </c>
      <c r="S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row>
    <row r="222" spans="1:42" x14ac:dyDescent="0.25">
      <c r="A222" s="1">
        <v>0</v>
      </c>
      <c r="B222" s="1">
        <v>0</v>
      </c>
      <c r="C222">
        <v>0</v>
      </c>
      <c r="D222">
        <v>0</v>
      </c>
      <c r="E222">
        <v>0</v>
      </c>
      <c r="F222">
        <v>0</v>
      </c>
      <c r="G222">
        <v>0</v>
      </c>
      <c r="H222">
        <v>0</v>
      </c>
      <c r="I222">
        <v>0</v>
      </c>
      <c r="J222">
        <v>0</v>
      </c>
      <c r="K222">
        <v>0</v>
      </c>
      <c r="L222" s="102">
        <v>0</v>
      </c>
      <c r="M222">
        <v>0</v>
      </c>
      <c r="N222">
        <v>0</v>
      </c>
      <c r="O222">
        <v>0</v>
      </c>
      <c r="P222">
        <v>0</v>
      </c>
      <c r="R222">
        <v>0</v>
      </c>
      <c r="S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row>
    <row r="223" spans="1:42" x14ac:dyDescent="0.25">
      <c r="A223" s="1">
        <v>0</v>
      </c>
      <c r="B223" s="1">
        <v>0</v>
      </c>
      <c r="C223">
        <v>0</v>
      </c>
      <c r="D223">
        <v>0</v>
      </c>
      <c r="E223">
        <v>0</v>
      </c>
      <c r="F223">
        <v>0</v>
      </c>
      <c r="G223">
        <v>0</v>
      </c>
      <c r="H223">
        <v>0</v>
      </c>
      <c r="I223">
        <v>0</v>
      </c>
      <c r="J223">
        <v>0</v>
      </c>
      <c r="K223">
        <v>0</v>
      </c>
      <c r="L223" s="102">
        <v>0</v>
      </c>
      <c r="M223">
        <v>0</v>
      </c>
      <c r="N223">
        <v>0</v>
      </c>
      <c r="O223">
        <v>0</v>
      </c>
      <c r="P223">
        <v>0</v>
      </c>
      <c r="R223">
        <v>0</v>
      </c>
      <c r="S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row>
    <row r="224" spans="1:42" x14ac:dyDescent="0.25">
      <c r="A224" s="1">
        <v>0</v>
      </c>
      <c r="B224" s="1">
        <v>0</v>
      </c>
      <c r="C224">
        <v>0</v>
      </c>
      <c r="D224">
        <v>0</v>
      </c>
      <c r="E224">
        <v>0</v>
      </c>
      <c r="F224">
        <v>0</v>
      </c>
      <c r="G224">
        <v>0</v>
      </c>
      <c r="H224">
        <v>0</v>
      </c>
      <c r="I224">
        <v>0</v>
      </c>
      <c r="J224">
        <v>0</v>
      </c>
      <c r="K224">
        <v>0</v>
      </c>
      <c r="L224" s="102">
        <v>0</v>
      </c>
      <c r="M224">
        <v>0</v>
      </c>
      <c r="N224">
        <v>0</v>
      </c>
      <c r="O224">
        <v>0</v>
      </c>
      <c r="P224">
        <v>0</v>
      </c>
      <c r="R224">
        <v>0</v>
      </c>
      <c r="S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row>
    <row r="225" spans="1:42" x14ac:dyDescent="0.25">
      <c r="A225" s="1">
        <v>0</v>
      </c>
      <c r="B225" s="1">
        <v>0</v>
      </c>
      <c r="C225">
        <v>0</v>
      </c>
      <c r="D225">
        <v>0</v>
      </c>
      <c r="E225">
        <v>0</v>
      </c>
      <c r="F225">
        <v>0</v>
      </c>
      <c r="G225">
        <v>0</v>
      </c>
      <c r="H225">
        <v>0</v>
      </c>
      <c r="I225">
        <v>0</v>
      </c>
      <c r="J225">
        <v>0</v>
      </c>
      <c r="K225">
        <v>0</v>
      </c>
      <c r="L225" s="102">
        <v>0</v>
      </c>
      <c r="M225">
        <v>0</v>
      </c>
      <c r="N225">
        <v>0</v>
      </c>
      <c r="O225">
        <v>0</v>
      </c>
      <c r="P225">
        <v>0</v>
      </c>
      <c r="R225">
        <v>0</v>
      </c>
      <c r="S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row>
    <row r="226" spans="1:42" x14ac:dyDescent="0.25">
      <c r="A226" s="1">
        <v>0</v>
      </c>
      <c r="B226" s="1">
        <v>0</v>
      </c>
      <c r="C226">
        <v>0</v>
      </c>
      <c r="D226">
        <v>0</v>
      </c>
      <c r="E226">
        <v>0</v>
      </c>
      <c r="F226">
        <v>0</v>
      </c>
      <c r="G226">
        <v>0</v>
      </c>
      <c r="H226">
        <v>0</v>
      </c>
      <c r="I226">
        <v>0</v>
      </c>
      <c r="J226">
        <v>0</v>
      </c>
      <c r="K226">
        <v>0</v>
      </c>
      <c r="L226" s="102">
        <v>0</v>
      </c>
      <c r="M226">
        <v>0</v>
      </c>
      <c r="N226">
        <v>0</v>
      </c>
      <c r="O226">
        <v>0</v>
      </c>
      <c r="P226">
        <v>0</v>
      </c>
      <c r="R226">
        <v>0</v>
      </c>
      <c r="S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row>
    <row r="227" spans="1:42" x14ac:dyDescent="0.25">
      <c r="A227" s="1">
        <v>0</v>
      </c>
      <c r="B227" s="1">
        <v>0</v>
      </c>
      <c r="C227">
        <v>0</v>
      </c>
      <c r="D227">
        <v>0</v>
      </c>
      <c r="E227">
        <v>0</v>
      </c>
      <c r="F227">
        <v>0</v>
      </c>
      <c r="G227">
        <v>0</v>
      </c>
      <c r="H227">
        <v>0</v>
      </c>
      <c r="I227">
        <v>0</v>
      </c>
      <c r="J227">
        <v>0</v>
      </c>
      <c r="K227">
        <v>0</v>
      </c>
      <c r="L227" s="102">
        <v>0</v>
      </c>
      <c r="M227">
        <v>0</v>
      </c>
      <c r="N227">
        <v>0</v>
      </c>
      <c r="O227">
        <v>0</v>
      </c>
      <c r="P227">
        <v>0</v>
      </c>
      <c r="R227">
        <v>0</v>
      </c>
      <c r="S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row>
    <row r="228" spans="1:42" x14ac:dyDescent="0.25">
      <c r="A228" s="1">
        <v>0</v>
      </c>
      <c r="B228" s="1">
        <v>0</v>
      </c>
      <c r="C228">
        <v>0</v>
      </c>
      <c r="D228">
        <v>0</v>
      </c>
      <c r="E228">
        <v>0</v>
      </c>
      <c r="F228">
        <v>0</v>
      </c>
      <c r="G228">
        <v>0</v>
      </c>
      <c r="H228">
        <v>0</v>
      </c>
      <c r="I228">
        <v>0</v>
      </c>
      <c r="J228">
        <v>0</v>
      </c>
      <c r="K228">
        <v>0</v>
      </c>
      <c r="L228" s="102">
        <v>0</v>
      </c>
      <c r="M228">
        <v>0</v>
      </c>
      <c r="N228">
        <v>0</v>
      </c>
      <c r="O228">
        <v>0</v>
      </c>
      <c r="P228">
        <v>0</v>
      </c>
      <c r="R228">
        <v>0</v>
      </c>
      <c r="S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row>
    <row r="229" spans="1:42" x14ac:dyDescent="0.25">
      <c r="A229" s="1">
        <v>0</v>
      </c>
      <c r="B229" s="1">
        <v>0</v>
      </c>
      <c r="C229">
        <v>0</v>
      </c>
      <c r="D229">
        <v>0</v>
      </c>
      <c r="E229">
        <v>0</v>
      </c>
      <c r="F229">
        <v>0</v>
      </c>
      <c r="G229">
        <v>0</v>
      </c>
      <c r="H229">
        <v>0</v>
      </c>
      <c r="I229">
        <v>0</v>
      </c>
      <c r="J229">
        <v>0</v>
      </c>
      <c r="K229">
        <v>0</v>
      </c>
      <c r="L229" s="102">
        <v>0</v>
      </c>
      <c r="M229">
        <v>0</v>
      </c>
      <c r="N229">
        <v>0</v>
      </c>
      <c r="O229">
        <v>0</v>
      </c>
      <c r="P229">
        <v>0</v>
      </c>
      <c r="R229">
        <v>0</v>
      </c>
      <c r="S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row>
    <row r="230" spans="1:42" x14ac:dyDescent="0.25">
      <c r="A230" s="1">
        <v>0</v>
      </c>
      <c r="B230" s="1">
        <v>0</v>
      </c>
      <c r="C230">
        <v>0</v>
      </c>
      <c r="D230">
        <v>0</v>
      </c>
      <c r="E230">
        <v>0</v>
      </c>
      <c r="F230">
        <v>0</v>
      </c>
      <c r="G230">
        <v>0</v>
      </c>
      <c r="H230">
        <v>0</v>
      </c>
      <c r="I230">
        <v>0</v>
      </c>
      <c r="J230">
        <v>0</v>
      </c>
      <c r="K230">
        <v>0</v>
      </c>
      <c r="L230" s="102">
        <v>0</v>
      </c>
      <c r="M230">
        <v>0</v>
      </c>
      <c r="N230">
        <v>0</v>
      </c>
      <c r="O230">
        <v>0</v>
      </c>
      <c r="P230">
        <v>0</v>
      </c>
      <c r="R230">
        <v>0</v>
      </c>
      <c r="S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row>
    <row r="231" spans="1:42" x14ac:dyDescent="0.25">
      <c r="A231" s="1">
        <v>0</v>
      </c>
      <c r="B231" s="1">
        <v>0</v>
      </c>
      <c r="C231">
        <v>0</v>
      </c>
      <c r="D231">
        <v>0</v>
      </c>
      <c r="E231">
        <v>0</v>
      </c>
      <c r="F231">
        <v>0</v>
      </c>
      <c r="G231">
        <v>0</v>
      </c>
      <c r="H231">
        <v>0</v>
      </c>
      <c r="I231">
        <v>0</v>
      </c>
      <c r="J231">
        <v>0</v>
      </c>
      <c r="K231">
        <v>0</v>
      </c>
      <c r="L231" s="102">
        <v>0</v>
      </c>
      <c r="M231">
        <v>0</v>
      </c>
      <c r="N231">
        <v>0</v>
      </c>
      <c r="O231">
        <v>0</v>
      </c>
      <c r="P231">
        <v>0</v>
      </c>
      <c r="R231">
        <v>0</v>
      </c>
      <c r="S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row>
    <row r="232" spans="1:42" x14ac:dyDescent="0.25">
      <c r="A232" s="1">
        <v>0</v>
      </c>
      <c r="B232" s="1">
        <v>0</v>
      </c>
      <c r="C232">
        <v>0</v>
      </c>
      <c r="D232">
        <v>0</v>
      </c>
      <c r="E232">
        <v>0</v>
      </c>
      <c r="F232">
        <v>0</v>
      </c>
      <c r="G232">
        <v>0</v>
      </c>
      <c r="H232">
        <v>0</v>
      </c>
      <c r="I232">
        <v>0</v>
      </c>
      <c r="J232">
        <v>0</v>
      </c>
      <c r="K232">
        <v>0</v>
      </c>
      <c r="L232" s="102">
        <v>0</v>
      </c>
      <c r="M232">
        <v>0</v>
      </c>
      <c r="N232">
        <v>0</v>
      </c>
      <c r="O232">
        <v>0</v>
      </c>
      <c r="P232">
        <v>0</v>
      </c>
      <c r="R232">
        <v>0</v>
      </c>
      <c r="S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row>
    <row r="233" spans="1:42" x14ac:dyDescent="0.25">
      <c r="A233" s="1">
        <v>0</v>
      </c>
      <c r="B233" s="1">
        <v>0</v>
      </c>
      <c r="C233">
        <v>0</v>
      </c>
      <c r="D233">
        <v>0</v>
      </c>
      <c r="E233">
        <v>0</v>
      </c>
      <c r="F233">
        <v>0</v>
      </c>
      <c r="G233">
        <v>0</v>
      </c>
      <c r="H233">
        <v>0</v>
      </c>
      <c r="I233">
        <v>0</v>
      </c>
      <c r="J233">
        <v>0</v>
      </c>
      <c r="K233">
        <v>0</v>
      </c>
      <c r="L233" s="102">
        <v>0</v>
      </c>
      <c r="M233">
        <v>0</v>
      </c>
      <c r="N233">
        <v>0</v>
      </c>
      <c r="O233">
        <v>0</v>
      </c>
      <c r="P233">
        <v>0</v>
      </c>
      <c r="R233">
        <v>0</v>
      </c>
      <c r="S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33"/>
  <sheetViews>
    <sheetView showZeros="0" workbookViewId="0">
      <selection activeCell="C20" sqref="C20"/>
    </sheetView>
  </sheetViews>
  <sheetFormatPr defaultRowHeight="13.2" x14ac:dyDescent="0.25"/>
  <cols>
    <col min="1" max="1" width="17.33203125" customWidth="1"/>
    <col min="2" max="2" width="13.77734375" customWidth="1"/>
    <col min="3" max="3" width="10.21875" customWidth="1"/>
    <col min="4" max="4" width="11.21875" customWidth="1"/>
    <col min="5" max="5" width="10.77734375" customWidth="1"/>
    <col min="6" max="6" width="12.21875" customWidth="1"/>
    <col min="7" max="7" width="11.109375" customWidth="1"/>
    <col min="8" max="8" width="9.5546875" customWidth="1"/>
    <col min="9" max="9" width="9.88671875" customWidth="1"/>
    <col min="11" max="11" width="10.5546875" customWidth="1"/>
    <col min="12" max="12" width="27" style="18" customWidth="1"/>
  </cols>
  <sheetData>
    <row r="1" spans="1:42" ht="15.6" x14ac:dyDescent="0.3">
      <c r="M1" s="51" t="s">
        <v>139</v>
      </c>
    </row>
    <row r="2" spans="1:42" s="22" customForma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c r="X2" s="22">
        <v>0</v>
      </c>
      <c r="Y2" s="22">
        <v>0</v>
      </c>
      <c r="Z2" s="22">
        <v>0</v>
      </c>
      <c r="AA2" s="22">
        <v>0</v>
      </c>
      <c r="AB2" s="22">
        <v>0</v>
      </c>
      <c r="AC2" s="22">
        <v>0</v>
      </c>
      <c r="AD2" s="22">
        <v>0</v>
      </c>
      <c r="AE2" s="22">
        <v>0</v>
      </c>
      <c r="AF2" s="22">
        <v>0</v>
      </c>
      <c r="AG2" s="22">
        <v>0</v>
      </c>
      <c r="AH2" s="22">
        <v>0</v>
      </c>
      <c r="AI2" s="22">
        <v>0</v>
      </c>
      <c r="AJ2" s="22">
        <v>0</v>
      </c>
      <c r="AK2" s="22">
        <v>0</v>
      </c>
      <c r="AL2" s="22">
        <v>0</v>
      </c>
      <c r="AM2" s="22">
        <v>0</v>
      </c>
      <c r="AN2" s="22">
        <v>0</v>
      </c>
      <c r="AO2" s="22">
        <v>0</v>
      </c>
      <c r="AP2" s="22">
        <v>0</v>
      </c>
    </row>
    <row r="3" spans="1:42" s="35" customFormat="1" ht="12" customHeight="1" x14ac:dyDescent="0.25">
      <c r="A3" s="4" t="s">
        <v>23</v>
      </c>
      <c r="B3" s="4" t="s">
        <v>120</v>
      </c>
      <c r="C3" s="4" t="s">
        <v>10</v>
      </c>
      <c r="D3" s="4">
        <v>90</v>
      </c>
      <c r="E3" s="4">
        <v>10</v>
      </c>
      <c r="F3" s="4" t="s">
        <v>121</v>
      </c>
      <c r="G3" s="4"/>
      <c r="H3" s="4"/>
      <c r="I3" s="4" t="s">
        <v>102</v>
      </c>
      <c r="J3" s="4">
        <v>1.67</v>
      </c>
      <c r="K3" s="4" t="s">
        <v>32</v>
      </c>
      <c r="L3" s="98" t="str">
        <f>CONCATENATE(C3,"-",D3,"-",E3,"-",F3,"-",G3,H3,"-",I3,J3,"-",K3)</f>
        <v>ABS118-90-10-D--ben1.67-NL(Mo)</v>
      </c>
      <c r="M3" s="4"/>
      <c r="N3" s="4">
        <v>16</v>
      </c>
      <c r="O3" s="4"/>
      <c r="P3" s="4">
        <v>34</v>
      </c>
      <c r="Q3" s="4"/>
      <c r="R3" s="4">
        <v>48</v>
      </c>
      <c r="S3" s="4">
        <v>48</v>
      </c>
      <c r="T3" s="4"/>
      <c r="U3" s="4"/>
      <c r="V3" s="4"/>
      <c r="W3" s="4"/>
    </row>
    <row r="4" spans="1:42" s="35" customFormat="1" ht="12" customHeight="1" x14ac:dyDescent="0.25">
      <c r="A4" s="4" t="s">
        <v>23</v>
      </c>
      <c r="B4" s="4" t="s">
        <v>120</v>
      </c>
      <c r="C4" s="4" t="s">
        <v>10</v>
      </c>
      <c r="D4" s="4">
        <v>90</v>
      </c>
      <c r="E4" s="4">
        <v>10</v>
      </c>
      <c r="F4" s="4" t="s">
        <v>121</v>
      </c>
      <c r="G4" s="4"/>
      <c r="H4" s="4"/>
      <c r="I4" s="4" t="s">
        <v>102</v>
      </c>
      <c r="J4" s="4">
        <v>6.67</v>
      </c>
      <c r="K4" s="4" t="s">
        <v>32</v>
      </c>
      <c r="L4" s="98" t="str">
        <f>CONCATENATE(C4,"-",D4,"-",E4,"-",F4,"-",G4,H4,"-",I4,J4,"-",K4)</f>
        <v>ABS118-90-10-D--ben6.67-NL(Mo)</v>
      </c>
      <c r="M4" s="4"/>
      <c r="N4" s="4">
        <v>13</v>
      </c>
      <c r="O4" s="4"/>
      <c r="P4" s="4">
        <v>36</v>
      </c>
      <c r="Q4" s="4"/>
      <c r="R4" s="4">
        <v>53</v>
      </c>
      <c r="S4" s="4">
        <v>57</v>
      </c>
      <c r="T4" s="4"/>
      <c r="U4" s="4"/>
      <c r="V4" s="4"/>
      <c r="W4" s="4"/>
    </row>
    <row r="5" spans="1:42" s="35" customFormat="1" ht="12" customHeight="1" x14ac:dyDescent="0.25">
      <c r="A5" s="4" t="s">
        <v>23</v>
      </c>
      <c r="B5" s="4" t="s">
        <v>120</v>
      </c>
      <c r="C5" s="4" t="s">
        <v>10</v>
      </c>
      <c r="D5" s="4">
        <v>90</v>
      </c>
      <c r="E5" s="4">
        <v>10</v>
      </c>
      <c r="F5" s="4" t="s">
        <v>121</v>
      </c>
      <c r="G5" s="4"/>
      <c r="H5" s="4"/>
      <c r="I5" s="4" t="s">
        <v>102</v>
      </c>
      <c r="J5" s="4">
        <v>33.299999999999997</v>
      </c>
      <c r="K5" s="4" t="s">
        <v>32</v>
      </c>
      <c r="L5" s="98" t="str">
        <f>CONCATENATE(C5,"-",D5,"-",E5,"-",F5,"-",G5,H5,"-",I5,J5,"-",K5)</f>
        <v>ABS118-90-10-D--ben33.3-NL(Mo)</v>
      </c>
      <c r="M5" s="4"/>
      <c r="N5" s="4">
        <v>6.7</v>
      </c>
      <c r="O5" s="4"/>
      <c r="P5" s="4">
        <v>22</v>
      </c>
      <c r="Q5" s="4"/>
      <c r="R5" s="4">
        <v>43</v>
      </c>
      <c r="S5" s="4">
        <v>40</v>
      </c>
      <c r="T5" s="4"/>
      <c r="U5" s="4"/>
      <c r="V5" s="4"/>
      <c r="W5" s="4"/>
    </row>
    <row r="6" spans="1:42" s="35" customFormat="1" ht="12" customHeight="1" x14ac:dyDescent="0.25">
      <c r="A6" s="4" t="s">
        <v>23</v>
      </c>
      <c r="B6" s="4" t="s">
        <v>120</v>
      </c>
      <c r="C6" s="4" t="s">
        <v>10</v>
      </c>
      <c r="D6" s="4">
        <v>90</v>
      </c>
      <c r="E6" s="4">
        <v>10</v>
      </c>
      <c r="F6" s="4" t="s">
        <v>121</v>
      </c>
      <c r="G6" s="4"/>
      <c r="H6" s="4"/>
      <c r="I6" s="4" t="s">
        <v>102</v>
      </c>
      <c r="J6" s="4">
        <v>133</v>
      </c>
      <c r="K6" s="4" t="s">
        <v>32</v>
      </c>
      <c r="L6" s="98" t="str">
        <f>CONCATENATE(C6,"-",D6,"-",E6,"-",F6,"-",G6,H6,"-",I6,J6,"-",K6)</f>
        <v>ABS118-90-10-D--ben133-NL(Mo)</v>
      </c>
      <c r="M6" s="4"/>
      <c r="N6" s="4">
        <v>13</v>
      </c>
      <c r="O6" s="4"/>
      <c r="P6" s="4">
        <v>9</v>
      </c>
      <c r="Q6" s="4"/>
      <c r="R6" s="4">
        <v>16</v>
      </c>
      <c r="S6" s="4"/>
      <c r="T6" s="4"/>
      <c r="U6" s="4"/>
      <c r="V6" s="4"/>
      <c r="W6" s="4"/>
    </row>
    <row r="7" spans="1:42" s="35" customFormat="1" x14ac:dyDescent="0.25">
      <c r="A7" s="4" t="s">
        <v>39</v>
      </c>
      <c r="B7" s="4" t="s">
        <v>101</v>
      </c>
      <c r="C7" s="4" t="s">
        <v>10</v>
      </c>
      <c r="D7" s="4">
        <v>90</v>
      </c>
      <c r="E7" s="4">
        <v>1100</v>
      </c>
      <c r="F7" s="4" t="s">
        <v>4</v>
      </c>
      <c r="G7" s="4" t="s">
        <v>25</v>
      </c>
      <c r="H7" s="4">
        <v>33</v>
      </c>
      <c r="I7" s="4" t="s">
        <v>102</v>
      </c>
      <c r="J7" s="4">
        <v>133</v>
      </c>
      <c r="K7" s="4" t="s">
        <v>32</v>
      </c>
      <c r="L7" s="98" t="str">
        <f t="shared" ref="L7:L27" si="0">CONCATENATE(C7,"-",D7,"-",E7,"-",F7,"-",G7,H7,"-",I7,J7,"-",K7)</f>
        <v>ABS118-90-1100-A-mgn33-ben133-NL(Mo)</v>
      </c>
      <c r="M7" s="4"/>
      <c r="N7" s="4"/>
      <c r="O7" s="4"/>
      <c r="P7" s="4"/>
      <c r="Q7" s="4"/>
      <c r="R7" s="4"/>
      <c r="S7" s="4"/>
      <c r="T7" s="4"/>
      <c r="U7" s="4"/>
      <c r="V7" s="4"/>
      <c r="W7" s="4"/>
    </row>
    <row r="8" spans="1:42" x14ac:dyDescent="0.25">
      <c r="A8" s="4" t="s">
        <v>23</v>
      </c>
      <c r="B8" s="4" t="s">
        <v>24</v>
      </c>
      <c r="C8" s="4" t="s">
        <v>10</v>
      </c>
      <c r="D8" s="4">
        <v>90</v>
      </c>
      <c r="E8" s="4">
        <v>10</v>
      </c>
      <c r="F8" s="4" t="s">
        <v>4</v>
      </c>
      <c r="G8" s="4" t="s">
        <v>25</v>
      </c>
      <c r="H8" s="4">
        <v>0.04</v>
      </c>
      <c r="I8" s="4"/>
      <c r="J8" s="4"/>
      <c r="K8" s="4" t="s">
        <v>32</v>
      </c>
      <c r="L8" s="98" t="str">
        <f t="shared" si="0"/>
        <v>ABS118-90-10-A-mgn0.04--NL(Mo)</v>
      </c>
      <c r="M8" s="4">
        <v>0</v>
      </c>
      <c r="N8" s="4">
        <v>0</v>
      </c>
      <c r="O8" s="4">
        <v>0</v>
      </c>
      <c r="P8" s="4">
        <v>6</v>
      </c>
      <c r="Q8" s="4"/>
      <c r="R8" s="4">
        <v>8</v>
      </c>
      <c r="S8" s="4">
        <v>15</v>
      </c>
      <c r="T8" s="4"/>
      <c r="U8" s="4"/>
      <c r="V8" s="4">
        <v>16</v>
      </c>
      <c r="W8" s="4">
        <v>10</v>
      </c>
      <c r="X8">
        <v>0</v>
      </c>
      <c r="Y8">
        <v>0</v>
      </c>
      <c r="Z8">
        <v>0</v>
      </c>
      <c r="AA8">
        <v>0</v>
      </c>
      <c r="AB8">
        <v>0</v>
      </c>
      <c r="AC8">
        <v>0</v>
      </c>
      <c r="AD8">
        <v>0</v>
      </c>
      <c r="AE8">
        <v>0</v>
      </c>
      <c r="AF8">
        <v>0</v>
      </c>
      <c r="AG8">
        <v>0</v>
      </c>
      <c r="AH8">
        <v>0</v>
      </c>
      <c r="AI8">
        <v>0</v>
      </c>
      <c r="AJ8">
        <v>0</v>
      </c>
      <c r="AK8">
        <v>0</v>
      </c>
      <c r="AL8">
        <v>0</v>
      </c>
      <c r="AM8">
        <v>0</v>
      </c>
      <c r="AN8">
        <v>0</v>
      </c>
      <c r="AO8">
        <v>0</v>
      </c>
      <c r="AP8">
        <v>0</v>
      </c>
    </row>
    <row r="9" spans="1:42" x14ac:dyDescent="0.25">
      <c r="A9" s="4" t="s">
        <v>23</v>
      </c>
      <c r="B9" s="4" t="s">
        <v>24</v>
      </c>
      <c r="C9" s="4" t="s">
        <v>10</v>
      </c>
      <c r="D9" s="4">
        <v>90</v>
      </c>
      <c r="E9" s="4">
        <v>10</v>
      </c>
      <c r="F9" s="4" t="s">
        <v>4</v>
      </c>
      <c r="G9" s="4" t="s">
        <v>25</v>
      </c>
      <c r="H9" s="4">
        <v>0.4</v>
      </c>
      <c r="I9" s="4"/>
      <c r="J9" s="4"/>
      <c r="K9" s="4" t="s">
        <v>32</v>
      </c>
      <c r="L9" s="98" t="str">
        <f t="shared" si="0"/>
        <v>ABS118-90-10-A-mgn0.4--NL(Mo)</v>
      </c>
      <c r="M9" s="4">
        <v>0</v>
      </c>
      <c r="N9" s="4">
        <v>7</v>
      </c>
      <c r="O9" s="4">
        <v>0</v>
      </c>
      <c r="P9" s="4">
        <v>7</v>
      </c>
      <c r="Q9" s="4"/>
      <c r="R9" s="4">
        <v>8</v>
      </c>
      <c r="S9" s="4">
        <v>16</v>
      </c>
      <c r="T9" s="4"/>
      <c r="U9" s="4"/>
      <c r="V9" s="4">
        <v>16</v>
      </c>
      <c r="W9" s="4">
        <v>11</v>
      </c>
      <c r="X9">
        <v>0</v>
      </c>
      <c r="Y9">
        <v>0</v>
      </c>
      <c r="Z9">
        <v>0</v>
      </c>
      <c r="AA9">
        <v>0</v>
      </c>
      <c r="AB9">
        <v>0</v>
      </c>
      <c r="AC9">
        <v>0</v>
      </c>
      <c r="AD9">
        <v>0</v>
      </c>
      <c r="AE9">
        <v>0</v>
      </c>
      <c r="AF9">
        <v>0</v>
      </c>
      <c r="AG9">
        <v>0</v>
      </c>
      <c r="AH9">
        <v>0</v>
      </c>
      <c r="AI9">
        <v>0</v>
      </c>
      <c r="AJ9">
        <v>0</v>
      </c>
      <c r="AK9">
        <v>0</v>
      </c>
      <c r="AL9">
        <v>0</v>
      </c>
      <c r="AM9">
        <v>0</v>
      </c>
      <c r="AN9">
        <v>0</v>
      </c>
      <c r="AO9">
        <v>0</v>
      </c>
      <c r="AP9">
        <v>0</v>
      </c>
    </row>
    <row r="10" spans="1:42" x14ac:dyDescent="0.25">
      <c r="A10" s="4" t="s">
        <v>23</v>
      </c>
      <c r="B10" s="4" t="s">
        <v>27</v>
      </c>
      <c r="C10" s="4" t="s">
        <v>10</v>
      </c>
      <c r="D10" s="4">
        <v>90</v>
      </c>
      <c r="E10" s="4">
        <v>10</v>
      </c>
      <c r="F10" s="4" t="s">
        <v>4</v>
      </c>
      <c r="G10" s="4" t="s">
        <v>28</v>
      </c>
      <c r="H10" s="4">
        <v>4</v>
      </c>
      <c r="I10" s="4"/>
      <c r="J10" s="4"/>
      <c r="K10" s="4" t="s">
        <v>32</v>
      </c>
      <c r="L10" s="98" t="str">
        <f t="shared" si="0"/>
        <v>ABS118-90-10-A-mgn*4--NL(Mo)</v>
      </c>
      <c r="M10" s="4">
        <v>0</v>
      </c>
      <c r="N10" s="4">
        <v>0</v>
      </c>
      <c r="O10" s="4">
        <v>0</v>
      </c>
      <c r="P10" s="4">
        <v>5</v>
      </c>
      <c r="Q10" s="4"/>
      <c r="R10" s="4">
        <v>10</v>
      </c>
      <c r="S10" s="4">
        <v>15</v>
      </c>
      <c r="T10" s="4"/>
      <c r="U10" s="4"/>
      <c r="V10" s="4">
        <v>0</v>
      </c>
      <c r="W10" s="4">
        <v>0</v>
      </c>
      <c r="X10">
        <v>0</v>
      </c>
      <c r="Y10">
        <v>0</v>
      </c>
      <c r="Z10">
        <v>0</v>
      </c>
      <c r="AA10">
        <v>0</v>
      </c>
      <c r="AB10">
        <v>0</v>
      </c>
      <c r="AC10">
        <v>0</v>
      </c>
      <c r="AD10">
        <v>0</v>
      </c>
      <c r="AE10">
        <v>0</v>
      </c>
      <c r="AF10">
        <v>0</v>
      </c>
      <c r="AG10">
        <v>0</v>
      </c>
      <c r="AH10">
        <v>0</v>
      </c>
      <c r="AI10">
        <v>0</v>
      </c>
      <c r="AJ10">
        <v>0</v>
      </c>
      <c r="AK10">
        <v>0</v>
      </c>
      <c r="AL10">
        <v>0</v>
      </c>
      <c r="AM10">
        <v>0</v>
      </c>
      <c r="AN10">
        <v>0</v>
      </c>
      <c r="AO10">
        <v>0</v>
      </c>
      <c r="AP10">
        <v>0</v>
      </c>
    </row>
    <row r="11" spans="1:42" x14ac:dyDescent="0.25">
      <c r="A11" s="4" t="s">
        <v>23</v>
      </c>
      <c r="B11" s="4" t="s">
        <v>24</v>
      </c>
      <c r="C11" s="4" t="s">
        <v>10</v>
      </c>
      <c r="D11" s="4">
        <v>90</v>
      </c>
      <c r="E11" s="4">
        <v>10</v>
      </c>
      <c r="F11" s="4" t="s">
        <v>4</v>
      </c>
      <c r="G11" s="4" t="s">
        <v>25</v>
      </c>
      <c r="H11" s="4">
        <v>4</v>
      </c>
      <c r="I11" s="4"/>
      <c r="J11" s="4"/>
      <c r="K11" s="4" t="s">
        <v>32</v>
      </c>
      <c r="L11" s="98" t="str">
        <f t="shared" si="0"/>
        <v>ABS118-90-10-A-mgn4--NL(Mo)</v>
      </c>
      <c r="M11" s="4">
        <v>0</v>
      </c>
      <c r="N11" s="4">
        <v>5</v>
      </c>
      <c r="O11" s="4">
        <v>0</v>
      </c>
      <c r="P11" s="4">
        <v>16</v>
      </c>
      <c r="Q11" s="4"/>
      <c r="R11" s="4">
        <v>15</v>
      </c>
      <c r="S11" s="4">
        <v>25</v>
      </c>
      <c r="T11" s="4"/>
      <c r="U11" s="4"/>
      <c r="V11" s="4">
        <v>59</v>
      </c>
      <c r="W11" s="4">
        <v>43</v>
      </c>
      <c r="X11">
        <v>0</v>
      </c>
      <c r="Y11">
        <v>0</v>
      </c>
      <c r="Z11">
        <v>0</v>
      </c>
      <c r="AA11">
        <v>0</v>
      </c>
      <c r="AB11">
        <v>0</v>
      </c>
      <c r="AC11">
        <v>0</v>
      </c>
      <c r="AD11">
        <v>0</v>
      </c>
      <c r="AE11">
        <v>0</v>
      </c>
      <c r="AF11">
        <v>0</v>
      </c>
      <c r="AG11">
        <v>0</v>
      </c>
      <c r="AH11">
        <v>0</v>
      </c>
      <c r="AI11">
        <v>0</v>
      </c>
      <c r="AJ11">
        <v>0</v>
      </c>
      <c r="AK11">
        <v>0</v>
      </c>
      <c r="AL11">
        <v>0</v>
      </c>
      <c r="AM11">
        <v>0</v>
      </c>
      <c r="AN11">
        <v>0</v>
      </c>
      <c r="AO11">
        <v>0</v>
      </c>
      <c r="AP11">
        <v>0</v>
      </c>
    </row>
    <row r="12" spans="1:42" x14ac:dyDescent="0.25">
      <c r="A12" s="4" t="s">
        <v>23</v>
      </c>
      <c r="B12" s="4" t="s">
        <v>27</v>
      </c>
      <c r="C12" s="4" t="s">
        <v>10</v>
      </c>
      <c r="D12" s="4">
        <v>90</v>
      </c>
      <c r="E12" s="4">
        <v>10</v>
      </c>
      <c r="F12" s="4" t="s">
        <v>4</v>
      </c>
      <c r="G12" s="4" t="s">
        <v>28</v>
      </c>
      <c r="H12" s="4">
        <v>40</v>
      </c>
      <c r="I12" s="4"/>
      <c r="J12" s="4"/>
      <c r="K12" s="4" t="s">
        <v>32</v>
      </c>
      <c r="L12" s="98" t="str">
        <f t="shared" si="0"/>
        <v>ABS118-90-10-A-mgn*40--NL(Mo)</v>
      </c>
      <c r="M12" s="4">
        <v>0</v>
      </c>
      <c r="N12" s="4">
        <v>0</v>
      </c>
      <c r="O12" s="4">
        <v>0</v>
      </c>
      <c r="P12" s="4">
        <v>16</v>
      </c>
      <c r="Q12" s="4"/>
      <c r="R12" s="4">
        <v>36</v>
      </c>
      <c r="S12" s="4">
        <v>47</v>
      </c>
      <c r="T12" s="4"/>
      <c r="U12" s="4"/>
      <c r="V12" s="4">
        <v>0</v>
      </c>
      <c r="W12" s="4">
        <v>0</v>
      </c>
      <c r="X12">
        <v>0</v>
      </c>
      <c r="Y12">
        <v>0</v>
      </c>
      <c r="Z12">
        <v>0</v>
      </c>
      <c r="AA12">
        <v>0</v>
      </c>
      <c r="AB12">
        <v>0</v>
      </c>
      <c r="AC12">
        <v>0</v>
      </c>
      <c r="AD12">
        <v>0</v>
      </c>
      <c r="AE12">
        <v>0</v>
      </c>
      <c r="AF12">
        <v>0</v>
      </c>
      <c r="AG12">
        <v>0</v>
      </c>
      <c r="AH12">
        <v>0</v>
      </c>
      <c r="AI12">
        <v>0</v>
      </c>
      <c r="AJ12">
        <v>0</v>
      </c>
      <c r="AK12">
        <v>0</v>
      </c>
      <c r="AL12">
        <v>0</v>
      </c>
      <c r="AM12">
        <v>0</v>
      </c>
      <c r="AN12">
        <v>0</v>
      </c>
      <c r="AO12">
        <v>0</v>
      </c>
      <c r="AP12">
        <v>0</v>
      </c>
    </row>
    <row r="13" spans="1:42" x14ac:dyDescent="0.25">
      <c r="A13" s="4" t="s">
        <v>23</v>
      </c>
      <c r="B13" s="4" t="s">
        <v>24</v>
      </c>
      <c r="C13" s="4" t="s">
        <v>10</v>
      </c>
      <c r="D13" s="4">
        <v>90</v>
      </c>
      <c r="E13" s="4">
        <v>10</v>
      </c>
      <c r="F13" s="4" t="s">
        <v>4</v>
      </c>
      <c r="G13" s="4" t="s">
        <v>25</v>
      </c>
      <c r="H13" s="4">
        <v>40</v>
      </c>
      <c r="I13" s="4"/>
      <c r="J13" s="4"/>
      <c r="K13" s="4" t="s">
        <v>32</v>
      </c>
      <c r="L13" s="98" t="str">
        <f t="shared" si="0"/>
        <v>ABS118-90-10-A-mgn40--NL(Mo)</v>
      </c>
      <c r="M13" s="4">
        <v>0</v>
      </c>
      <c r="N13" s="4">
        <v>3</v>
      </c>
      <c r="O13" s="4">
        <v>0</v>
      </c>
      <c r="P13" s="4">
        <v>48</v>
      </c>
      <c r="Q13" s="4"/>
      <c r="R13" s="4">
        <v>83</v>
      </c>
      <c r="S13" s="4">
        <v>38</v>
      </c>
      <c r="T13" s="4"/>
      <c r="U13" s="4"/>
      <c r="V13" s="4">
        <v>66</v>
      </c>
      <c r="W13" s="4">
        <v>52</v>
      </c>
      <c r="X13">
        <v>0</v>
      </c>
      <c r="Y13">
        <v>0</v>
      </c>
      <c r="Z13">
        <v>0</v>
      </c>
      <c r="AA13">
        <v>0</v>
      </c>
      <c r="AB13">
        <v>0</v>
      </c>
      <c r="AC13">
        <v>0</v>
      </c>
      <c r="AD13">
        <v>0</v>
      </c>
      <c r="AE13">
        <v>0</v>
      </c>
      <c r="AF13">
        <v>0</v>
      </c>
      <c r="AG13">
        <v>0</v>
      </c>
      <c r="AH13">
        <v>0</v>
      </c>
      <c r="AI13">
        <v>0</v>
      </c>
      <c r="AJ13">
        <v>0</v>
      </c>
      <c r="AK13">
        <v>0</v>
      </c>
      <c r="AL13">
        <v>0</v>
      </c>
      <c r="AM13">
        <v>0</v>
      </c>
      <c r="AN13">
        <v>0</v>
      </c>
      <c r="AO13">
        <v>0</v>
      </c>
      <c r="AP13">
        <v>0</v>
      </c>
    </row>
    <row r="14" spans="1:42" x14ac:dyDescent="0.25">
      <c r="A14" s="4" t="s">
        <v>39</v>
      </c>
      <c r="B14" s="4" t="s">
        <v>99</v>
      </c>
      <c r="C14" s="4" t="s">
        <v>10</v>
      </c>
      <c r="D14" s="4">
        <v>90</v>
      </c>
      <c r="E14" s="4">
        <v>1320</v>
      </c>
      <c r="F14" s="4" t="s">
        <v>4</v>
      </c>
      <c r="G14" s="4" t="s">
        <v>25</v>
      </c>
      <c r="H14" s="4">
        <v>40</v>
      </c>
      <c r="I14" s="4"/>
      <c r="J14" s="4"/>
      <c r="K14" s="4" t="s">
        <v>32</v>
      </c>
      <c r="L14" s="98" t="str">
        <f t="shared" si="0"/>
        <v>ABS118-90-1320-A-mgn40--NL(Mo)</v>
      </c>
      <c r="M14" s="4"/>
      <c r="N14" s="4"/>
      <c r="O14" s="4"/>
      <c r="P14" s="4">
        <v>0.7</v>
      </c>
      <c r="Q14" s="4"/>
      <c r="R14" s="4">
        <v>0.68</v>
      </c>
      <c r="S14" s="4">
        <v>0.80500000000000005</v>
      </c>
      <c r="T14" s="4">
        <v>1.24</v>
      </c>
      <c r="U14" s="4"/>
      <c r="V14" s="4"/>
      <c r="W14" s="4"/>
    </row>
    <row r="15" spans="1:42" x14ac:dyDescent="0.25">
      <c r="A15" s="4" t="s">
        <v>39</v>
      </c>
      <c r="B15" s="4" t="s">
        <v>100</v>
      </c>
      <c r="C15" s="4" t="s">
        <v>10</v>
      </c>
      <c r="D15" s="4">
        <v>90</v>
      </c>
      <c r="E15" s="4">
        <v>1050</v>
      </c>
      <c r="F15" s="4" t="s">
        <v>4</v>
      </c>
      <c r="G15" s="4" t="s">
        <v>25</v>
      </c>
      <c r="H15" s="4">
        <v>320</v>
      </c>
      <c r="I15" s="4"/>
      <c r="J15" s="4"/>
      <c r="K15" s="4" t="s">
        <v>32</v>
      </c>
      <c r="L15" s="98" t="str">
        <f t="shared" si="0"/>
        <v>ABS118-90-1050-A-mgn320--NL(Mo)</v>
      </c>
      <c r="M15" s="4"/>
      <c r="N15" s="4"/>
      <c r="O15" s="4"/>
      <c r="P15" s="4">
        <v>1.34</v>
      </c>
      <c r="Q15" s="4">
        <v>1.73</v>
      </c>
      <c r="R15" s="4"/>
      <c r="S15" s="4"/>
      <c r="T15" s="4"/>
      <c r="U15" s="4"/>
      <c r="V15" s="4"/>
      <c r="W15" s="4"/>
    </row>
    <row r="16" spans="1:42" x14ac:dyDescent="0.25">
      <c r="A16" s="4" t="s">
        <v>23</v>
      </c>
      <c r="B16" s="4" t="s">
        <v>110</v>
      </c>
      <c r="C16" s="4" t="s">
        <v>10</v>
      </c>
      <c r="D16" s="4">
        <v>90</v>
      </c>
      <c r="E16" s="4">
        <v>10</v>
      </c>
      <c r="F16" s="4" t="s">
        <v>111</v>
      </c>
      <c r="G16" s="4"/>
      <c r="H16" s="4"/>
      <c r="I16" s="4"/>
      <c r="J16" s="4"/>
      <c r="K16" s="4" t="s">
        <v>32</v>
      </c>
      <c r="L16" s="98" t="str">
        <f t="shared" si="0"/>
        <v>ABS118-90-10-A(pH2.5)---NL(Mo)</v>
      </c>
      <c r="M16" s="4"/>
      <c r="N16" s="4"/>
      <c r="O16" s="4">
        <v>5.3</v>
      </c>
      <c r="P16" s="4">
        <v>8.3000000000000007</v>
      </c>
      <c r="Q16" s="4"/>
      <c r="R16" s="4"/>
      <c r="S16" s="4"/>
      <c r="T16" s="4"/>
      <c r="U16" s="4"/>
      <c r="V16" s="4"/>
      <c r="W16" s="4"/>
    </row>
    <row r="17" spans="1:42" x14ac:dyDescent="0.25">
      <c r="A17" s="4" t="s">
        <v>23</v>
      </c>
      <c r="B17" s="4" t="s">
        <v>110</v>
      </c>
      <c r="C17" s="4" t="s">
        <v>10</v>
      </c>
      <c r="D17" s="4">
        <v>90</v>
      </c>
      <c r="E17" s="4">
        <v>10</v>
      </c>
      <c r="F17" s="4" t="s">
        <v>112</v>
      </c>
      <c r="G17" s="4"/>
      <c r="H17" s="4"/>
      <c r="I17" s="4"/>
      <c r="J17" s="4"/>
      <c r="K17" s="4" t="s">
        <v>32</v>
      </c>
      <c r="L17" s="98" t="str">
        <f t="shared" si="0"/>
        <v>ABS118-90-10-A(pH5.6)---NL(Mo)</v>
      </c>
      <c r="M17" s="4"/>
      <c r="N17" s="4"/>
      <c r="O17" s="4">
        <v>0.2</v>
      </c>
      <c r="P17" s="4">
        <v>0.7</v>
      </c>
      <c r="Q17" s="4"/>
      <c r="R17" s="4"/>
      <c r="S17" s="4"/>
      <c r="T17" s="4"/>
      <c r="U17" s="4"/>
      <c r="V17" s="4"/>
      <c r="W17" s="4"/>
    </row>
    <row r="18" spans="1:42" x14ac:dyDescent="0.25">
      <c r="A18" s="4" t="s">
        <v>23</v>
      </c>
      <c r="B18" s="4" t="s">
        <v>110</v>
      </c>
      <c r="C18" s="4" t="s">
        <v>10</v>
      </c>
      <c r="D18" s="4">
        <v>90</v>
      </c>
      <c r="E18" s="4">
        <v>10</v>
      </c>
      <c r="F18" s="4" t="s">
        <v>113</v>
      </c>
      <c r="G18" s="4"/>
      <c r="H18" s="4"/>
      <c r="I18" s="4"/>
      <c r="J18" s="4"/>
      <c r="K18" s="4" t="s">
        <v>32</v>
      </c>
      <c r="L18" s="98" t="str">
        <f t="shared" si="0"/>
        <v>ABS118-90-10-A(pH6.1)---NL(Mo)</v>
      </c>
      <c r="M18" s="4"/>
      <c r="N18" s="4"/>
      <c r="O18" s="4">
        <v>0.45</v>
      </c>
      <c r="P18" s="4">
        <v>0.8</v>
      </c>
      <c r="Q18" s="4"/>
      <c r="R18" s="4"/>
      <c r="S18" s="4"/>
      <c r="T18" s="4"/>
      <c r="U18" s="4"/>
      <c r="V18" s="4"/>
      <c r="W18" s="4"/>
    </row>
    <row r="19" spans="1:42" x14ac:dyDescent="0.25">
      <c r="A19" s="4" t="s">
        <v>23</v>
      </c>
      <c r="B19" s="4" t="s">
        <v>110</v>
      </c>
      <c r="C19" s="4" t="s">
        <v>10</v>
      </c>
      <c r="D19" s="4">
        <v>90</v>
      </c>
      <c r="E19" s="4">
        <v>10</v>
      </c>
      <c r="F19" s="4" t="s">
        <v>114</v>
      </c>
      <c r="G19" s="4"/>
      <c r="H19" s="4"/>
      <c r="I19" s="4"/>
      <c r="J19" s="4"/>
      <c r="K19" s="4" t="s">
        <v>32</v>
      </c>
      <c r="L19" s="98" t="str">
        <f t="shared" si="0"/>
        <v>ABS118-90-10-A(pH8.2)---NL(Mo)</v>
      </c>
      <c r="M19" s="4"/>
      <c r="N19" s="4"/>
      <c r="O19" s="4">
        <v>5.5</v>
      </c>
      <c r="P19" s="4">
        <v>8.1999999999999993</v>
      </c>
      <c r="Q19" s="4"/>
      <c r="R19" s="4"/>
      <c r="S19" s="4"/>
      <c r="T19" s="4"/>
      <c r="U19" s="4"/>
      <c r="V19" s="4"/>
      <c r="W19" s="4"/>
    </row>
    <row r="20" spans="1:42" x14ac:dyDescent="0.25">
      <c r="A20" s="4" t="s">
        <v>23</v>
      </c>
      <c r="B20" s="4" t="s">
        <v>110</v>
      </c>
      <c r="C20" s="4" t="s">
        <v>10</v>
      </c>
      <c r="D20" s="4">
        <v>90</v>
      </c>
      <c r="E20" s="4">
        <v>10</v>
      </c>
      <c r="F20" s="4" t="s">
        <v>115</v>
      </c>
      <c r="G20" s="4"/>
      <c r="H20" s="4"/>
      <c r="I20" s="4"/>
      <c r="J20" s="4"/>
      <c r="K20" s="4" t="s">
        <v>32</v>
      </c>
      <c r="L20" s="98" t="str">
        <f t="shared" si="0"/>
        <v>ABS118-90-10-A(pH9 unbf.)---NL(Mo)</v>
      </c>
      <c r="M20" s="4"/>
      <c r="N20" s="4"/>
      <c r="O20" s="4">
        <v>8.3000000000000007</v>
      </c>
      <c r="P20" s="4">
        <v>8.4</v>
      </c>
      <c r="Q20" s="4"/>
      <c r="R20" s="4"/>
      <c r="S20" s="4"/>
      <c r="T20" s="4"/>
      <c r="U20" s="4"/>
      <c r="V20" s="4"/>
      <c r="W20" s="4"/>
    </row>
    <row r="21" spans="1:42" x14ac:dyDescent="0.25">
      <c r="A21" s="4" t="s">
        <v>23</v>
      </c>
      <c r="B21" s="4" t="s">
        <v>27</v>
      </c>
      <c r="C21" s="4" t="s">
        <v>10</v>
      </c>
      <c r="D21" s="4">
        <v>90</v>
      </c>
      <c r="E21" s="4">
        <v>10</v>
      </c>
      <c r="F21" s="4" t="s">
        <v>4</v>
      </c>
      <c r="G21" s="4" t="s">
        <v>26</v>
      </c>
      <c r="H21" s="4">
        <v>40</v>
      </c>
      <c r="I21" s="4"/>
      <c r="J21" s="4"/>
      <c r="K21" s="4" t="s">
        <v>32</v>
      </c>
      <c r="L21" s="98" t="str">
        <f t="shared" si="0"/>
        <v>ABS118-90-10-A-feoh40--NL(Mo)</v>
      </c>
      <c r="M21" s="4">
        <v>0</v>
      </c>
      <c r="N21" s="4">
        <v>10</v>
      </c>
      <c r="O21" s="4">
        <v>0</v>
      </c>
      <c r="P21" s="4">
        <v>118</v>
      </c>
      <c r="Q21" s="4"/>
      <c r="R21" s="4">
        <v>182</v>
      </c>
      <c r="S21" s="4">
        <v>138</v>
      </c>
      <c r="T21" s="4"/>
      <c r="U21" s="4"/>
      <c r="V21" s="4">
        <v>393</v>
      </c>
      <c r="W21" s="4">
        <v>338</v>
      </c>
      <c r="X21">
        <v>0</v>
      </c>
      <c r="Y21">
        <v>0</v>
      </c>
      <c r="Z21">
        <v>0</v>
      </c>
      <c r="AA21">
        <v>0</v>
      </c>
      <c r="AB21">
        <v>0</v>
      </c>
      <c r="AC21">
        <v>0</v>
      </c>
      <c r="AD21">
        <v>0</v>
      </c>
      <c r="AE21">
        <v>0</v>
      </c>
      <c r="AF21">
        <v>0</v>
      </c>
      <c r="AG21">
        <v>0</v>
      </c>
      <c r="AH21">
        <v>0</v>
      </c>
      <c r="AI21">
        <v>0</v>
      </c>
      <c r="AJ21">
        <v>0</v>
      </c>
      <c r="AK21">
        <v>0</v>
      </c>
      <c r="AL21">
        <v>0</v>
      </c>
      <c r="AM21">
        <v>0</v>
      </c>
      <c r="AN21">
        <v>0</v>
      </c>
      <c r="AO21">
        <v>0</v>
      </c>
      <c r="AP21">
        <v>0</v>
      </c>
    </row>
    <row r="22" spans="1:42" x14ac:dyDescent="0.25">
      <c r="A22" s="4" t="s">
        <v>59</v>
      </c>
      <c r="B22" s="4" t="s">
        <v>60</v>
      </c>
      <c r="C22" s="4" t="s">
        <v>10</v>
      </c>
      <c r="D22" s="4">
        <v>90</v>
      </c>
      <c r="E22" s="4">
        <v>10</v>
      </c>
      <c r="F22" s="4" t="s">
        <v>4</v>
      </c>
      <c r="G22" s="4"/>
      <c r="H22" s="4"/>
      <c r="I22" s="4"/>
      <c r="J22" s="4" t="s">
        <v>63</v>
      </c>
      <c r="K22" s="4" t="s">
        <v>32</v>
      </c>
      <c r="L22" s="98" t="str">
        <f t="shared" si="0"/>
        <v>ABS118-90-10-A--STU-NL(Mo)</v>
      </c>
      <c r="M22" s="4"/>
      <c r="N22" s="4"/>
      <c r="O22" s="4"/>
      <c r="P22" s="4">
        <v>9.1999999999999993</v>
      </c>
      <c r="Q22" s="4"/>
      <c r="R22" s="4"/>
      <c r="S22" s="4"/>
      <c r="T22" s="4"/>
      <c r="U22" s="4"/>
      <c r="V22" s="4"/>
      <c r="W22" s="4"/>
    </row>
    <row r="23" spans="1:42" x14ac:dyDescent="0.25">
      <c r="A23" s="4" t="s">
        <v>61</v>
      </c>
      <c r="B23" s="4" t="s">
        <v>62</v>
      </c>
      <c r="C23" s="4" t="s">
        <v>10</v>
      </c>
      <c r="D23" s="4">
        <v>90</v>
      </c>
      <c r="E23" s="4">
        <v>10</v>
      </c>
      <c r="F23" s="4" t="s">
        <v>4</v>
      </c>
      <c r="G23" s="4"/>
      <c r="H23" s="4"/>
      <c r="I23" s="4"/>
      <c r="J23" s="4" t="s">
        <v>64</v>
      </c>
      <c r="K23" s="4" t="s">
        <v>32</v>
      </c>
      <c r="L23" s="98" t="str">
        <f t="shared" si="0"/>
        <v>ABS118-90-10-A--EIR-NL(Mo)</v>
      </c>
      <c r="M23" s="4"/>
      <c r="N23" s="4"/>
      <c r="O23" s="4"/>
      <c r="P23" s="4">
        <v>9.8000000000000007</v>
      </c>
      <c r="Q23" s="4"/>
      <c r="R23" s="4"/>
      <c r="S23" s="4"/>
      <c r="T23" s="4"/>
      <c r="U23" s="4"/>
      <c r="V23" s="4"/>
      <c r="W23" s="4"/>
    </row>
    <row r="24" spans="1:42" x14ac:dyDescent="0.25">
      <c r="A24" s="4" t="s">
        <v>39</v>
      </c>
      <c r="B24" s="4" t="s">
        <v>66</v>
      </c>
      <c r="C24" s="4" t="s">
        <v>10</v>
      </c>
      <c r="D24" s="4">
        <v>90</v>
      </c>
      <c r="E24" s="4">
        <v>10</v>
      </c>
      <c r="F24" s="4" t="s">
        <v>4</v>
      </c>
      <c r="G24" s="4"/>
      <c r="H24" s="4"/>
      <c r="I24" s="4"/>
      <c r="J24" s="4"/>
      <c r="K24" s="4" t="s">
        <v>32</v>
      </c>
      <c r="L24" s="98" t="str">
        <f t="shared" si="0"/>
        <v>ABS118-90-10-A---NL(Mo)</v>
      </c>
      <c r="M24" s="4"/>
      <c r="N24" s="4">
        <v>6.5</v>
      </c>
      <c r="O24" s="4"/>
      <c r="P24" s="4">
        <v>8.4</v>
      </c>
      <c r="Q24" s="4"/>
      <c r="R24" s="4">
        <v>8.6</v>
      </c>
      <c r="S24" s="4"/>
      <c r="T24" s="4"/>
      <c r="U24" s="4"/>
      <c r="V24" s="4"/>
      <c r="W24" s="4"/>
    </row>
    <row r="25" spans="1:42" x14ac:dyDescent="0.25">
      <c r="A25" s="4" t="s">
        <v>39</v>
      </c>
      <c r="B25" s="4" t="s">
        <v>66</v>
      </c>
      <c r="C25" s="4" t="s">
        <v>10</v>
      </c>
      <c r="D25" s="4">
        <v>90</v>
      </c>
      <c r="E25" s="4">
        <v>50</v>
      </c>
      <c r="F25" s="4" t="s">
        <v>4</v>
      </c>
      <c r="G25" s="4"/>
      <c r="H25" s="4"/>
      <c r="I25" s="4"/>
      <c r="J25" s="4"/>
      <c r="K25" s="4" t="s">
        <v>32</v>
      </c>
      <c r="L25" s="98" t="str">
        <f t="shared" si="0"/>
        <v>ABS118-90-50-A---NL(Mo)</v>
      </c>
      <c r="M25" s="4"/>
      <c r="N25" s="4"/>
      <c r="O25" s="4"/>
      <c r="P25" s="4"/>
      <c r="Q25" s="4"/>
      <c r="R25" s="4">
        <v>11</v>
      </c>
      <c r="S25" s="4">
        <v>9.1999999999999993</v>
      </c>
      <c r="T25" s="4"/>
      <c r="U25" s="4"/>
      <c r="V25" s="4"/>
      <c r="W25" s="4"/>
    </row>
    <row r="26" spans="1:42" x14ac:dyDescent="0.25">
      <c r="A26" s="4" t="s">
        <v>39</v>
      </c>
      <c r="B26" s="4" t="s">
        <v>66</v>
      </c>
      <c r="C26" s="4" t="s">
        <v>10</v>
      </c>
      <c r="D26" s="4">
        <v>90</v>
      </c>
      <c r="E26" s="4">
        <v>150</v>
      </c>
      <c r="F26" s="4" t="s">
        <v>4</v>
      </c>
      <c r="G26" s="4"/>
      <c r="H26" s="4"/>
      <c r="I26" s="4"/>
      <c r="J26" s="4"/>
      <c r="K26" s="4" t="s">
        <v>32</v>
      </c>
      <c r="L26" s="98" t="str">
        <f t="shared" si="0"/>
        <v>ABS118-90-150-A---NL(Mo)</v>
      </c>
      <c r="M26" s="4"/>
      <c r="N26" s="4"/>
      <c r="O26" s="4"/>
      <c r="P26" s="4">
        <v>1.47</v>
      </c>
      <c r="Q26" s="4"/>
      <c r="R26" s="4">
        <v>1.38</v>
      </c>
      <c r="S26" s="4">
        <v>1.5</v>
      </c>
      <c r="T26" s="4">
        <v>1.74</v>
      </c>
      <c r="U26" s="4"/>
      <c r="V26" s="4"/>
      <c r="W26" s="4"/>
    </row>
    <row r="27" spans="1:42" x14ac:dyDescent="0.25">
      <c r="A27" s="4" t="s">
        <v>39</v>
      </c>
      <c r="B27" s="4" t="s">
        <v>65</v>
      </c>
      <c r="C27" s="4" t="s">
        <v>10</v>
      </c>
      <c r="D27" s="4">
        <v>90</v>
      </c>
      <c r="E27" s="4">
        <v>260</v>
      </c>
      <c r="F27" s="4" t="s">
        <v>4</v>
      </c>
      <c r="G27" s="4"/>
      <c r="H27" s="4"/>
      <c r="I27" s="4"/>
      <c r="J27" s="4"/>
      <c r="K27" s="4" t="s">
        <v>32</v>
      </c>
      <c r="L27" s="98" t="str">
        <f t="shared" si="0"/>
        <v>ABS118-90-260-A---NL(Mo)</v>
      </c>
      <c r="M27" s="4"/>
      <c r="N27" s="4"/>
      <c r="O27" s="4"/>
      <c r="P27" s="4"/>
      <c r="Q27" s="4"/>
      <c r="R27" s="4">
        <v>2.7</v>
      </c>
      <c r="S27" s="4">
        <v>2</v>
      </c>
      <c r="T27" s="4"/>
      <c r="U27" s="4"/>
      <c r="V27" s="4"/>
      <c r="W27" s="4"/>
    </row>
    <row r="28" spans="1:42" x14ac:dyDescent="0.25">
      <c r="A28" s="4" t="s">
        <v>39</v>
      </c>
      <c r="B28" s="4" t="s">
        <v>65</v>
      </c>
      <c r="C28" s="4" t="s">
        <v>10</v>
      </c>
      <c r="D28" s="4">
        <v>90</v>
      </c>
      <c r="E28" s="4">
        <v>1100</v>
      </c>
      <c r="F28" s="4" t="s">
        <v>4</v>
      </c>
      <c r="G28" s="4"/>
      <c r="H28" s="4"/>
      <c r="I28" s="4"/>
      <c r="J28" s="4"/>
      <c r="K28" s="4" t="s">
        <v>32</v>
      </c>
      <c r="L28" s="98" t="str">
        <f>CONCATENATE(C28,"-",D28,"-",E28,"-",F28,"-",G28,H28,"-",I28,J28,"-",K28)</f>
        <v>ABS118-90-1100-A---NL(Mo)</v>
      </c>
      <c r="M28" s="4">
        <v>0</v>
      </c>
      <c r="N28" s="4">
        <v>0</v>
      </c>
      <c r="O28" s="4">
        <v>0</v>
      </c>
      <c r="P28" s="4">
        <v>0.42</v>
      </c>
      <c r="Q28" s="4"/>
      <c r="R28" s="4">
        <v>0.73</v>
      </c>
      <c r="S28" s="4">
        <v>0.54</v>
      </c>
      <c r="T28" s="4"/>
      <c r="U28" s="4"/>
      <c r="V28" s="4">
        <v>0.82</v>
      </c>
      <c r="W28" s="4">
        <v>0</v>
      </c>
      <c r="X28">
        <v>0</v>
      </c>
      <c r="Y28">
        <v>0</v>
      </c>
      <c r="Z28">
        <v>0</v>
      </c>
      <c r="AA28">
        <v>0</v>
      </c>
      <c r="AB28">
        <v>0</v>
      </c>
      <c r="AC28">
        <v>0</v>
      </c>
      <c r="AD28">
        <v>0</v>
      </c>
      <c r="AE28">
        <v>0</v>
      </c>
      <c r="AF28">
        <v>0</v>
      </c>
      <c r="AG28">
        <v>0</v>
      </c>
      <c r="AH28">
        <v>0</v>
      </c>
      <c r="AI28">
        <v>0</v>
      </c>
      <c r="AJ28">
        <v>0</v>
      </c>
      <c r="AK28">
        <v>0</v>
      </c>
      <c r="AL28">
        <v>0</v>
      </c>
      <c r="AM28">
        <v>0</v>
      </c>
      <c r="AN28">
        <v>0</v>
      </c>
      <c r="AO28">
        <v>0</v>
      </c>
      <c r="AP28">
        <v>0</v>
      </c>
    </row>
    <row r="29" spans="1:42" x14ac:dyDescent="0.25">
      <c r="A29" s="4" t="s">
        <v>39</v>
      </c>
      <c r="B29" s="4" t="s">
        <v>16</v>
      </c>
      <c r="C29" s="4" t="s">
        <v>10</v>
      </c>
      <c r="D29" s="4">
        <v>70</v>
      </c>
      <c r="E29" s="4">
        <v>1100</v>
      </c>
      <c r="F29" s="4" t="s">
        <v>4</v>
      </c>
      <c r="G29" s="4"/>
      <c r="H29" s="4"/>
      <c r="I29" s="4"/>
      <c r="J29" s="4"/>
      <c r="K29" s="4" t="s">
        <v>32</v>
      </c>
      <c r="L29" s="98" t="str">
        <f>CONCATENATE(C29,"-",D29,"-",E29,"-",F29,"-",G29,H29,"-",I29,J29,"-",K29)</f>
        <v>ABS118-70-1100-A---NL(Mo)</v>
      </c>
      <c r="M29" s="4"/>
      <c r="N29" s="4"/>
      <c r="O29" s="4"/>
      <c r="P29" s="4">
        <v>0.83</v>
      </c>
      <c r="Q29" s="4"/>
      <c r="R29" s="4">
        <v>0.92</v>
      </c>
      <c r="S29" s="4">
        <v>0.89</v>
      </c>
      <c r="T29" s="4"/>
      <c r="U29" s="4"/>
      <c r="V29" s="4">
        <v>0.94</v>
      </c>
      <c r="W29" s="4"/>
    </row>
    <row r="30" spans="1:42" x14ac:dyDescent="0.25">
      <c r="A30" s="4" t="s">
        <v>39</v>
      </c>
      <c r="B30" s="4" t="s">
        <v>16</v>
      </c>
      <c r="C30" s="4" t="s">
        <v>10</v>
      </c>
      <c r="D30" s="4">
        <v>50</v>
      </c>
      <c r="E30" s="4">
        <v>1100</v>
      </c>
      <c r="F30" s="4" t="s">
        <v>4</v>
      </c>
      <c r="G30" s="4"/>
      <c r="H30" s="4"/>
      <c r="I30" s="4"/>
      <c r="J30" s="4"/>
      <c r="K30" s="4" t="s">
        <v>32</v>
      </c>
      <c r="L30" s="98" t="str">
        <f>CONCATENATE(C30,"-",D30,"-",E30,"-",F30,"-",G30,H30,"-",I30,J30,"-",K30)</f>
        <v>ABS118-50-1100-A---NL(Mo)</v>
      </c>
      <c r="M30" s="4"/>
      <c r="N30" s="4"/>
      <c r="O30" s="4"/>
      <c r="P30" s="4">
        <v>0.27</v>
      </c>
      <c r="Q30" s="4"/>
      <c r="R30" s="4">
        <v>0.66</v>
      </c>
      <c r="S30" s="4">
        <v>0.76</v>
      </c>
      <c r="T30" s="4"/>
      <c r="U30" s="4"/>
      <c r="V30" s="4">
        <v>0.84</v>
      </c>
      <c r="W30" s="4"/>
    </row>
    <row r="31" spans="1:42" s="35" customFormat="1" x14ac:dyDescent="0.25">
      <c r="A31" s="4" t="s">
        <v>23</v>
      </c>
      <c r="B31" s="4" t="s">
        <v>109</v>
      </c>
      <c r="C31" s="4" t="s">
        <v>10</v>
      </c>
      <c r="D31" s="4">
        <v>40</v>
      </c>
      <c r="E31" s="4">
        <v>260</v>
      </c>
      <c r="F31" s="4" t="s">
        <v>4</v>
      </c>
      <c r="G31" s="4"/>
      <c r="H31" s="4"/>
      <c r="I31" s="4"/>
      <c r="J31" s="4"/>
      <c r="K31" s="4" t="s">
        <v>32</v>
      </c>
      <c r="L31" s="98" t="str">
        <f t="shared" ref="L31:L70" si="1">CONCATENATE(C31,"-",D31,"-",E31,"-",F31,"-",G31,H31,"-",I31,J31,"-",K31)</f>
        <v>ABS118-40-260-A---NL(Mo)</v>
      </c>
      <c r="M31" s="4"/>
      <c r="N31" s="4">
        <v>0.03</v>
      </c>
      <c r="O31" s="4"/>
      <c r="P31" s="4">
        <v>0.04</v>
      </c>
      <c r="Q31" s="4"/>
      <c r="R31" s="4">
        <v>0.16</v>
      </c>
      <c r="S31" s="4">
        <v>0</v>
      </c>
      <c r="T31" s="4"/>
      <c r="U31" s="4"/>
      <c r="V31" s="4">
        <v>0.04</v>
      </c>
      <c r="W31" s="4"/>
    </row>
    <row r="32" spans="1:42" s="35" customFormat="1" x14ac:dyDescent="0.25">
      <c r="A32" s="4" t="s">
        <v>23</v>
      </c>
      <c r="B32" s="4" t="s">
        <v>109</v>
      </c>
      <c r="C32" s="4" t="s">
        <v>10</v>
      </c>
      <c r="D32" s="4">
        <v>70</v>
      </c>
      <c r="E32" s="4">
        <v>50</v>
      </c>
      <c r="F32" s="4" t="s">
        <v>4</v>
      </c>
      <c r="G32" s="4"/>
      <c r="H32" s="4"/>
      <c r="I32" s="4"/>
      <c r="J32" s="4"/>
      <c r="K32" s="4" t="s">
        <v>32</v>
      </c>
      <c r="L32" s="98" t="str">
        <f t="shared" si="1"/>
        <v>ABS118-70-50-A---NL(Mo)</v>
      </c>
      <c r="M32" s="4"/>
      <c r="N32" s="4">
        <v>1</v>
      </c>
      <c r="O32" s="4"/>
      <c r="P32" s="4">
        <v>1.5</v>
      </c>
      <c r="Q32" s="4"/>
      <c r="R32" s="4">
        <v>5.5</v>
      </c>
      <c r="S32" s="4">
        <v>9.5</v>
      </c>
      <c r="T32" s="4"/>
      <c r="U32" s="4"/>
      <c r="V32" s="4">
        <v>9.9</v>
      </c>
      <c r="W32" s="4"/>
    </row>
    <row r="33" spans="1:42" s="35" customFormat="1" x14ac:dyDescent="0.25">
      <c r="A33" s="4" t="s">
        <v>23</v>
      </c>
      <c r="B33" s="4" t="s">
        <v>109</v>
      </c>
      <c r="C33" s="4" t="s">
        <v>10</v>
      </c>
      <c r="D33" s="4">
        <v>90</v>
      </c>
      <c r="E33" s="4">
        <v>260</v>
      </c>
      <c r="F33" s="4" t="s">
        <v>4</v>
      </c>
      <c r="G33" s="4"/>
      <c r="H33" s="4"/>
      <c r="I33" s="4"/>
      <c r="J33" s="4"/>
      <c r="K33" s="4" t="s">
        <v>32</v>
      </c>
      <c r="L33" s="98" t="str">
        <f t="shared" si="1"/>
        <v>ABS118-90-260-A---NL(Mo)</v>
      </c>
      <c r="M33" s="4"/>
      <c r="N33" s="4">
        <v>0.49</v>
      </c>
      <c r="O33" s="4"/>
      <c r="P33" s="4">
        <v>2.4</v>
      </c>
      <c r="Q33" s="4"/>
      <c r="R33" s="4">
        <v>2.7</v>
      </c>
      <c r="S33" s="4">
        <v>2</v>
      </c>
      <c r="T33" s="4"/>
      <c r="U33" s="4"/>
      <c r="V33" s="4"/>
      <c r="W33" s="4"/>
    </row>
    <row r="34" spans="1:42" s="35" customFormat="1" x14ac:dyDescent="0.25">
      <c r="A34" s="4" t="s">
        <v>23</v>
      </c>
      <c r="B34" s="4" t="s">
        <v>109</v>
      </c>
      <c r="C34" s="4" t="s">
        <v>10</v>
      </c>
      <c r="D34" s="4">
        <v>90</v>
      </c>
      <c r="E34" s="4">
        <v>50</v>
      </c>
      <c r="F34" s="4" t="s">
        <v>4</v>
      </c>
      <c r="G34" s="4"/>
      <c r="H34" s="4"/>
      <c r="I34" s="4"/>
      <c r="J34" s="4"/>
      <c r="K34" s="4" t="s">
        <v>32</v>
      </c>
      <c r="L34" s="98" t="str">
        <f t="shared" si="1"/>
        <v>ABS118-90-50-A---NL(Mo)</v>
      </c>
      <c r="M34" s="4"/>
      <c r="N34" s="4">
        <v>2</v>
      </c>
      <c r="O34" s="4"/>
      <c r="P34" s="4">
        <v>3.2</v>
      </c>
      <c r="Q34" s="4"/>
      <c r="R34" s="4">
        <v>10.5</v>
      </c>
      <c r="S34" s="4">
        <v>9.1999999999999993</v>
      </c>
      <c r="T34" s="4"/>
      <c r="U34" s="4"/>
      <c r="V34" s="4"/>
      <c r="W34" s="4"/>
    </row>
    <row r="35" spans="1:42" s="35" customFormat="1" x14ac:dyDescent="0.25">
      <c r="A35" s="4" t="s">
        <v>23</v>
      </c>
      <c r="B35" s="4" t="s">
        <v>109</v>
      </c>
      <c r="C35" s="4" t="s">
        <v>10</v>
      </c>
      <c r="D35" s="4">
        <v>90</v>
      </c>
      <c r="E35" s="4">
        <v>10</v>
      </c>
      <c r="F35" s="4" t="s">
        <v>4</v>
      </c>
      <c r="G35" s="4"/>
      <c r="H35" s="4"/>
      <c r="I35" s="4"/>
      <c r="J35" s="4"/>
      <c r="K35" s="4" t="s">
        <v>32</v>
      </c>
      <c r="L35" s="98" t="str">
        <f t="shared" si="1"/>
        <v>ABS118-90-10-A---NL(Mo)</v>
      </c>
      <c r="M35" s="4"/>
      <c r="N35" s="4">
        <v>6.5</v>
      </c>
      <c r="O35" s="4"/>
      <c r="P35" s="4">
        <v>8.4</v>
      </c>
      <c r="Q35" s="4"/>
      <c r="R35" s="4">
        <v>8.6</v>
      </c>
      <c r="S35" s="4"/>
      <c r="T35" s="4"/>
      <c r="U35" s="4"/>
      <c r="V35" s="4"/>
      <c r="W35" s="4"/>
    </row>
    <row r="36" spans="1:42" s="35" customFormat="1" x14ac:dyDescent="0.25">
      <c r="A36" s="4" t="s">
        <v>23</v>
      </c>
      <c r="B36" s="4" t="s">
        <v>109</v>
      </c>
      <c r="C36" s="4" t="s">
        <v>10</v>
      </c>
      <c r="D36" s="4">
        <v>110</v>
      </c>
      <c r="E36" s="4">
        <v>10</v>
      </c>
      <c r="F36" s="4" t="s">
        <v>4</v>
      </c>
      <c r="G36" s="4"/>
      <c r="H36" s="4"/>
      <c r="I36" s="4"/>
      <c r="J36" s="4"/>
      <c r="K36" s="4" t="s">
        <v>32</v>
      </c>
      <c r="L36" s="98" t="str">
        <f t="shared" si="1"/>
        <v>ABS118-110-10-A---NL(Mo)</v>
      </c>
      <c r="M36" s="4">
        <v>7.2</v>
      </c>
      <c r="N36" s="4">
        <v>9.1</v>
      </c>
      <c r="O36" s="4"/>
      <c r="P36" s="4">
        <v>16</v>
      </c>
      <c r="Q36" s="4"/>
      <c r="R36" s="4">
        <v>20</v>
      </c>
      <c r="S36" s="4">
        <v>18</v>
      </c>
      <c r="T36" s="4"/>
      <c r="U36" s="4"/>
      <c r="V36" s="4">
        <v>21</v>
      </c>
      <c r="W36" s="4"/>
    </row>
    <row r="37" spans="1:42" s="35" customFormat="1" x14ac:dyDescent="0.25">
      <c r="A37" s="6" t="s">
        <v>23</v>
      </c>
      <c r="B37" s="6" t="s">
        <v>119</v>
      </c>
      <c r="C37" s="6" t="s">
        <v>9</v>
      </c>
      <c r="D37" s="6">
        <v>90</v>
      </c>
      <c r="E37" s="6">
        <v>10</v>
      </c>
      <c r="F37" s="6" t="s">
        <v>4</v>
      </c>
      <c r="G37" s="6"/>
      <c r="H37" s="6"/>
      <c r="I37" s="6" t="s">
        <v>102</v>
      </c>
      <c r="J37" s="6">
        <v>2000</v>
      </c>
      <c r="K37" s="6" t="s">
        <v>32</v>
      </c>
      <c r="L37" s="99" t="str">
        <f t="shared" si="1"/>
        <v>JSSA-90-10-A--ben2000-NL(Mo)</v>
      </c>
      <c r="M37" s="6"/>
      <c r="N37" s="6"/>
      <c r="O37" s="6"/>
      <c r="P37" s="6"/>
      <c r="Q37" s="6"/>
      <c r="R37" s="6"/>
      <c r="S37" s="6"/>
      <c r="T37" s="4"/>
      <c r="U37" s="4"/>
      <c r="V37" s="4"/>
      <c r="W37" s="4"/>
    </row>
    <row r="38" spans="1:42" s="35" customFormat="1" x14ac:dyDescent="0.25">
      <c r="A38" s="6" t="s">
        <v>23</v>
      </c>
      <c r="B38" s="6" t="s">
        <v>120</v>
      </c>
      <c r="C38" s="6" t="s">
        <v>9</v>
      </c>
      <c r="D38" s="6">
        <v>90</v>
      </c>
      <c r="E38" s="6">
        <v>10</v>
      </c>
      <c r="F38" s="6" t="s">
        <v>121</v>
      </c>
      <c r="G38" s="6"/>
      <c r="H38" s="6"/>
      <c r="I38" s="6" t="s">
        <v>102</v>
      </c>
      <c r="J38" s="6">
        <v>133</v>
      </c>
      <c r="K38" s="6" t="s">
        <v>32</v>
      </c>
      <c r="L38" s="99" t="str">
        <f t="shared" si="1"/>
        <v>JSSA-90-10-D--ben133-NL(Mo)</v>
      </c>
      <c r="M38" s="6"/>
      <c r="N38" s="6">
        <v>12</v>
      </c>
      <c r="O38" s="6"/>
      <c r="P38" s="6">
        <v>40</v>
      </c>
      <c r="Q38" s="6"/>
      <c r="R38" s="6">
        <v>61</v>
      </c>
      <c r="S38" s="6">
        <v>150</v>
      </c>
      <c r="T38" s="4"/>
      <c r="U38" s="4"/>
      <c r="V38" s="4"/>
      <c r="W38" s="4"/>
    </row>
    <row r="39" spans="1:42" x14ac:dyDescent="0.25">
      <c r="A39" s="6" t="s">
        <v>39</v>
      </c>
      <c r="B39" s="6" t="s">
        <v>101</v>
      </c>
      <c r="C39" s="6" t="s">
        <v>9</v>
      </c>
      <c r="D39" s="6">
        <v>90</v>
      </c>
      <c r="E39" s="6">
        <v>10</v>
      </c>
      <c r="F39" s="6" t="s">
        <v>4</v>
      </c>
      <c r="G39" s="6" t="s">
        <v>25</v>
      </c>
      <c r="H39" s="6">
        <v>33</v>
      </c>
      <c r="I39" s="6" t="s">
        <v>102</v>
      </c>
      <c r="J39" s="6">
        <v>133</v>
      </c>
      <c r="K39" s="6" t="s">
        <v>32</v>
      </c>
      <c r="L39" s="99" t="str">
        <f t="shared" si="1"/>
        <v>JSSA-90-10-A-mgn33-ben133-NL(Mo)</v>
      </c>
      <c r="M39" s="6"/>
      <c r="N39" s="6">
        <v>3</v>
      </c>
      <c r="O39" s="6"/>
      <c r="P39" s="6">
        <v>17</v>
      </c>
      <c r="Q39" s="6"/>
      <c r="R39" s="6">
        <v>26</v>
      </c>
      <c r="S39" s="6">
        <v>141</v>
      </c>
      <c r="T39" s="6"/>
      <c r="U39" s="6"/>
      <c r="V39" s="6"/>
      <c r="W39" s="4"/>
    </row>
    <row r="40" spans="1:42" x14ac:dyDescent="0.25">
      <c r="A40" s="6" t="s">
        <v>39</v>
      </c>
      <c r="B40" s="6" t="s">
        <v>101</v>
      </c>
      <c r="C40" s="6" t="s">
        <v>9</v>
      </c>
      <c r="D40" s="6">
        <v>90</v>
      </c>
      <c r="E40" s="6">
        <v>1100</v>
      </c>
      <c r="F40" s="6" t="s">
        <v>4</v>
      </c>
      <c r="G40" s="6" t="s">
        <v>25</v>
      </c>
      <c r="H40" s="6">
        <v>33</v>
      </c>
      <c r="I40" s="6" t="s">
        <v>102</v>
      </c>
      <c r="J40" s="6">
        <v>133</v>
      </c>
      <c r="K40" s="6" t="s">
        <v>32</v>
      </c>
      <c r="L40" s="99" t="str">
        <f t="shared" si="1"/>
        <v>JSSA-90-1100-A-mgn33-ben133-NL(Mo)</v>
      </c>
      <c r="M40" s="6"/>
      <c r="N40" s="6"/>
      <c r="O40" s="6"/>
      <c r="P40" s="6"/>
      <c r="Q40" s="6"/>
      <c r="R40" s="6">
        <v>4.57</v>
      </c>
      <c r="S40" s="6">
        <v>5.05</v>
      </c>
      <c r="T40" s="6"/>
      <c r="U40" s="6"/>
      <c r="V40" s="6">
        <v>6.62</v>
      </c>
      <c r="W40" s="4"/>
    </row>
    <row r="41" spans="1:42" x14ac:dyDescent="0.25">
      <c r="A41" s="6" t="s">
        <v>23</v>
      </c>
      <c r="B41" s="6" t="s">
        <v>24</v>
      </c>
      <c r="C41" s="6" t="s">
        <v>9</v>
      </c>
      <c r="D41" s="6">
        <v>90</v>
      </c>
      <c r="E41" s="6">
        <v>10</v>
      </c>
      <c r="F41" s="6" t="s">
        <v>4</v>
      </c>
      <c r="G41" s="6" t="s">
        <v>25</v>
      </c>
      <c r="H41" s="6">
        <v>40</v>
      </c>
      <c r="I41" s="4"/>
      <c r="J41" s="4"/>
      <c r="K41" s="6" t="s">
        <v>32</v>
      </c>
      <c r="L41" s="99" t="str">
        <f t="shared" si="1"/>
        <v>JSSA-90-10-A-mgn40--NL(Mo)</v>
      </c>
      <c r="M41" s="6">
        <v>0</v>
      </c>
      <c r="N41" s="6">
        <v>6</v>
      </c>
      <c r="O41" s="6">
        <v>0</v>
      </c>
      <c r="P41" s="6">
        <v>11</v>
      </c>
      <c r="Q41" s="6"/>
      <c r="R41" s="6">
        <v>47</v>
      </c>
      <c r="S41" s="6">
        <v>98</v>
      </c>
      <c r="T41" s="6"/>
      <c r="U41" s="6"/>
      <c r="V41" s="6">
        <v>0</v>
      </c>
      <c r="W41" s="6">
        <v>0</v>
      </c>
      <c r="X41">
        <v>0</v>
      </c>
      <c r="Y41">
        <v>0</v>
      </c>
      <c r="Z41">
        <v>0</v>
      </c>
      <c r="AA41">
        <v>0</v>
      </c>
      <c r="AB41">
        <v>0</v>
      </c>
      <c r="AC41">
        <v>0</v>
      </c>
      <c r="AD41">
        <v>0</v>
      </c>
      <c r="AE41">
        <v>0</v>
      </c>
      <c r="AF41">
        <v>0</v>
      </c>
      <c r="AG41">
        <v>0</v>
      </c>
      <c r="AH41">
        <v>0</v>
      </c>
      <c r="AI41">
        <v>0</v>
      </c>
      <c r="AJ41">
        <v>0</v>
      </c>
      <c r="AK41">
        <v>0</v>
      </c>
      <c r="AL41">
        <v>0</v>
      </c>
      <c r="AM41">
        <v>0</v>
      </c>
      <c r="AN41">
        <v>0</v>
      </c>
      <c r="AO41">
        <v>0</v>
      </c>
      <c r="AP41">
        <v>0</v>
      </c>
    </row>
    <row r="42" spans="1:42" x14ac:dyDescent="0.25">
      <c r="A42" s="6" t="s">
        <v>56</v>
      </c>
      <c r="B42" s="6" t="s">
        <v>57</v>
      </c>
      <c r="C42" s="6" t="s">
        <v>9</v>
      </c>
      <c r="D42" s="6">
        <v>90</v>
      </c>
      <c r="E42" s="6">
        <v>10</v>
      </c>
      <c r="F42" s="6" t="s">
        <v>4</v>
      </c>
      <c r="G42" s="6"/>
      <c r="H42" s="6"/>
      <c r="I42" s="4"/>
      <c r="J42" s="4"/>
      <c r="K42" s="6" t="s">
        <v>32</v>
      </c>
      <c r="L42" s="99" t="str">
        <f t="shared" si="1"/>
        <v>JSSA-90-10-A---NL(Mo)</v>
      </c>
      <c r="M42" s="6">
        <v>1.5</v>
      </c>
      <c r="N42" s="6">
        <v>4.0999999999999996</v>
      </c>
      <c r="O42" s="6">
        <v>9.6</v>
      </c>
      <c r="P42" s="6">
        <v>11</v>
      </c>
      <c r="Q42" s="6"/>
      <c r="R42" s="6">
        <v>15</v>
      </c>
      <c r="S42" s="6">
        <v>23</v>
      </c>
      <c r="T42" s="6"/>
      <c r="U42" s="6"/>
      <c r="V42" s="6">
        <v>38</v>
      </c>
      <c r="W42" s="6"/>
    </row>
    <row r="43" spans="1:42" x14ac:dyDescent="0.25">
      <c r="A43" s="6" t="s">
        <v>54</v>
      </c>
      <c r="B43" s="6" t="s">
        <v>55</v>
      </c>
      <c r="C43" s="6" t="s">
        <v>9</v>
      </c>
      <c r="D43" s="6">
        <v>90</v>
      </c>
      <c r="E43" s="6">
        <v>10</v>
      </c>
      <c r="F43" s="6" t="s">
        <v>58</v>
      </c>
      <c r="G43" s="6"/>
      <c r="H43" s="6"/>
      <c r="I43" s="4"/>
      <c r="J43" s="4"/>
      <c r="K43" s="6" t="s">
        <v>32</v>
      </c>
      <c r="L43" s="99" t="str">
        <f t="shared" si="1"/>
        <v>JSSA-90-10-C---NL(Mo)</v>
      </c>
      <c r="M43" s="6">
        <v>1.3</v>
      </c>
      <c r="N43" s="6">
        <v>3.5</v>
      </c>
      <c r="O43" s="6">
        <v>7.4</v>
      </c>
      <c r="P43" s="6">
        <v>14</v>
      </c>
      <c r="Q43" s="6"/>
      <c r="R43" s="6">
        <v>23</v>
      </c>
      <c r="S43" s="6">
        <v>34</v>
      </c>
      <c r="T43" s="6"/>
      <c r="U43" s="6"/>
      <c r="V43" s="6"/>
      <c r="W43" s="6"/>
    </row>
    <row r="44" spans="1:42" x14ac:dyDescent="0.25">
      <c r="A44" s="6" t="s">
        <v>39</v>
      </c>
      <c r="B44" s="6" t="s">
        <v>15</v>
      </c>
      <c r="C44" s="6" t="s">
        <v>9</v>
      </c>
      <c r="D44" s="6">
        <v>90</v>
      </c>
      <c r="E44" s="6">
        <v>1100</v>
      </c>
      <c r="F44" s="6" t="s">
        <v>4</v>
      </c>
      <c r="G44" s="6"/>
      <c r="H44" s="6"/>
      <c r="I44" s="4"/>
      <c r="J44" s="4"/>
      <c r="K44" s="6" t="s">
        <v>32</v>
      </c>
      <c r="L44" s="99" t="str">
        <f t="shared" si="1"/>
        <v>JSSA-90-1100-A---NL(Mo)</v>
      </c>
      <c r="M44" s="6">
        <v>0</v>
      </c>
      <c r="N44" s="6">
        <v>0</v>
      </c>
      <c r="O44" s="6">
        <v>0</v>
      </c>
      <c r="P44" s="6">
        <v>0</v>
      </c>
      <c r="Q44" s="6"/>
      <c r="R44" s="6">
        <v>1.56</v>
      </c>
      <c r="S44" s="6">
        <v>1.86</v>
      </c>
      <c r="T44" s="6"/>
      <c r="U44" s="6"/>
      <c r="V44" s="6">
        <v>1.67</v>
      </c>
      <c r="W44" s="6">
        <v>0</v>
      </c>
      <c r="X44">
        <v>0</v>
      </c>
      <c r="Y44">
        <v>0</v>
      </c>
      <c r="Z44">
        <v>0</v>
      </c>
      <c r="AA44">
        <v>0</v>
      </c>
      <c r="AB44">
        <v>0</v>
      </c>
      <c r="AC44">
        <v>0</v>
      </c>
      <c r="AD44">
        <v>0</v>
      </c>
      <c r="AE44">
        <v>0</v>
      </c>
      <c r="AF44">
        <v>0</v>
      </c>
      <c r="AG44">
        <v>0</v>
      </c>
      <c r="AH44">
        <v>0</v>
      </c>
      <c r="AI44">
        <v>0</v>
      </c>
      <c r="AJ44">
        <v>0</v>
      </c>
      <c r="AK44">
        <v>0</v>
      </c>
      <c r="AL44">
        <v>0</v>
      </c>
      <c r="AM44">
        <v>0</v>
      </c>
      <c r="AN44">
        <v>0</v>
      </c>
      <c r="AO44">
        <v>0</v>
      </c>
      <c r="AP44">
        <v>0</v>
      </c>
    </row>
    <row r="45" spans="1:42" x14ac:dyDescent="0.25">
      <c r="A45" s="6" t="s">
        <v>39</v>
      </c>
      <c r="B45" s="6" t="s">
        <v>15</v>
      </c>
      <c r="C45" s="6" t="s">
        <v>9</v>
      </c>
      <c r="D45" s="6">
        <v>90</v>
      </c>
      <c r="E45" s="6">
        <v>4000</v>
      </c>
      <c r="F45" s="6" t="s">
        <v>4</v>
      </c>
      <c r="G45" s="6"/>
      <c r="H45" s="6"/>
      <c r="I45" s="4"/>
      <c r="J45" s="4"/>
      <c r="K45" s="6" t="s">
        <v>32</v>
      </c>
      <c r="L45" s="99" t="str">
        <f t="shared" si="1"/>
        <v>JSSA-90-4000-A---NL(Mo)</v>
      </c>
      <c r="M45" s="6"/>
      <c r="N45" s="6"/>
      <c r="O45" s="6"/>
      <c r="P45" s="6"/>
      <c r="Q45" s="6"/>
      <c r="R45" s="6"/>
      <c r="S45" s="6"/>
      <c r="T45" s="6"/>
      <c r="U45" s="6"/>
      <c r="V45" s="6"/>
      <c r="W45" s="6"/>
    </row>
    <row r="46" spans="1:42" x14ac:dyDescent="0.25">
      <c r="A46" s="8" t="s">
        <v>23</v>
      </c>
      <c r="B46" s="8" t="s">
        <v>27</v>
      </c>
      <c r="C46" s="8" t="s">
        <v>2</v>
      </c>
      <c r="D46" s="8">
        <v>90</v>
      </c>
      <c r="E46" s="8">
        <v>10</v>
      </c>
      <c r="F46" s="8" t="s">
        <v>4</v>
      </c>
      <c r="G46" s="8" t="s">
        <v>25</v>
      </c>
      <c r="H46" s="8">
        <v>40</v>
      </c>
      <c r="I46" s="4"/>
      <c r="J46" s="4"/>
      <c r="K46" s="8" t="s">
        <v>32</v>
      </c>
      <c r="L46" s="100" t="str">
        <f t="shared" si="1"/>
        <v>SON68-90-10-A-mgn40--NL(Mo)</v>
      </c>
      <c r="M46" s="8">
        <v>0</v>
      </c>
      <c r="N46" s="8">
        <v>1</v>
      </c>
      <c r="O46" s="8">
        <v>0</v>
      </c>
      <c r="P46" s="8">
        <v>22</v>
      </c>
      <c r="Q46" s="8"/>
      <c r="R46" s="8">
        <v>70</v>
      </c>
      <c r="S46" s="8">
        <v>39</v>
      </c>
      <c r="T46" s="8"/>
      <c r="U46" s="8"/>
      <c r="V46" s="8">
        <v>47</v>
      </c>
      <c r="W46" s="8">
        <v>37</v>
      </c>
      <c r="X46">
        <v>0</v>
      </c>
      <c r="Y46">
        <v>0</v>
      </c>
      <c r="Z46">
        <v>0</v>
      </c>
      <c r="AA46">
        <v>0</v>
      </c>
      <c r="AB46">
        <v>0</v>
      </c>
      <c r="AC46">
        <v>0</v>
      </c>
      <c r="AD46">
        <v>0</v>
      </c>
      <c r="AE46">
        <v>0</v>
      </c>
      <c r="AF46">
        <v>0</v>
      </c>
      <c r="AG46">
        <v>0</v>
      </c>
      <c r="AH46">
        <v>0</v>
      </c>
      <c r="AI46">
        <v>0</v>
      </c>
      <c r="AJ46">
        <v>0</v>
      </c>
      <c r="AK46">
        <v>0</v>
      </c>
      <c r="AL46">
        <v>0</v>
      </c>
      <c r="AM46">
        <v>0</v>
      </c>
      <c r="AN46">
        <v>0</v>
      </c>
      <c r="AO46">
        <v>0</v>
      </c>
      <c r="AP46">
        <v>0</v>
      </c>
    </row>
    <row r="47" spans="1:42" x14ac:dyDescent="0.25">
      <c r="A47" s="8" t="s">
        <v>17</v>
      </c>
      <c r="B47" s="8" t="s">
        <v>18</v>
      </c>
      <c r="C47" s="8" t="s">
        <v>2</v>
      </c>
      <c r="D47" s="8">
        <v>90</v>
      </c>
      <c r="E47" s="8">
        <v>1200</v>
      </c>
      <c r="F47" s="8" t="s">
        <v>4</v>
      </c>
      <c r="G47" s="8"/>
      <c r="H47" s="8"/>
      <c r="I47" s="4"/>
      <c r="J47" s="4"/>
      <c r="K47" s="8" t="s">
        <v>32</v>
      </c>
      <c r="L47" s="100" t="str">
        <f t="shared" si="1"/>
        <v>SON68-90-1200-A---NL(Mo)</v>
      </c>
      <c r="M47" s="9">
        <v>0</v>
      </c>
      <c r="N47" s="17"/>
      <c r="O47" s="17"/>
      <c r="P47" s="17"/>
      <c r="Q47" s="17"/>
      <c r="R47" s="17"/>
      <c r="S47" s="17"/>
      <c r="T47" s="17"/>
      <c r="U47" s="17"/>
      <c r="V47" s="17"/>
      <c r="W47" s="17"/>
      <c r="X47">
        <v>0</v>
      </c>
      <c r="Y47">
        <v>0</v>
      </c>
      <c r="Z47">
        <v>0</v>
      </c>
      <c r="AA47">
        <v>0</v>
      </c>
      <c r="AB47">
        <v>0</v>
      </c>
      <c r="AC47">
        <v>0</v>
      </c>
      <c r="AD47">
        <v>0</v>
      </c>
      <c r="AE47">
        <v>0</v>
      </c>
      <c r="AF47">
        <v>0</v>
      </c>
      <c r="AG47">
        <v>0</v>
      </c>
      <c r="AH47">
        <v>0</v>
      </c>
      <c r="AI47">
        <v>0</v>
      </c>
      <c r="AJ47">
        <v>0</v>
      </c>
      <c r="AK47">
        <v>0</v>
      </c>
      <c r="AL47">
        <v>0</v>
      </c>
      <c r="AM47">
        <v>0</v>
      </c>
      <c r="AN47">
        <v>0</v>
      </c>
      <c r="AO47">
        <v>0</v>
      </c>
      <c r="AP47">
        <v>0</v>
      </c>
    </row>
    <row r="48" spans="1:42" x14ac:dyDescent="0.25">
      <c r="A48" s="8" t="s">
        <v>17</v>
      </c>
      <c r="B48" s="8" t="s">
        <v>19</v>
      </c>
      <c r="C48" s="8" t="s">
        <v>2</v>
      </c>
      <c r="D48" s="8">
        <v>90</v>
      </c>
      <c r="E48" s="8">
        <v>1200</v>
      </c>
      <c r="F48" s="8" t="s">
        <v>4</v>
      </c>
      <c r="G48" s="8"/>
      <c r="H48" s="8"/>
      <c r="I48" s="4"/>
      <c r="J48" s="4"/>
      <c r="K48" s="8" t="s">
        <v>32</v>
      </c>
      <c r="L48" s="100" t="str">
        <f t="shared" si="1"/>
        <v>SON68-90-1200-A---NL(Mo)</v>
      </c>
      <c r="M48" s="9">
        <v>0</v>
      </c>
      <c r="N48" s="17"/>
      <c r="O48" s="17"/>
      <c r="P48" s="17"/>
      <c r="Q48" s="17"/>
      <c r="R48" s="17"/>
      <c r="S48" s="17"/>
      <c r="T48" s="17"/>
      <c r="U48" s="17"/>
      <c r="V48" s="17"/>
      <c r="W48" s="17"/>
      <c r="X48">
        <v>0</v>
      </c>
      <c r="Y48">
        <v>0</v>
      </c>
      <c r="Z48">
        <v>0</v>
      </c>
      <c r="AA48">
        <v>0</v>
      </c>
      <c r="AB48">
        <v>0</v>
      </c>
      <c r="AC48">
        <v>0</v>
      </c>
      <c r="AD48">
        <v>0</v>
      </c>
      <c r="AE48">
        <v>0</v>
      </c>
      <c r="AF48">
        <v>0</v>
      </c>
      <c r="AG48">
        <v>0</v>
      </c>
      <c r="AH48">
        <v>0</v>
      </c>
      <c r="AI48">
        <v>0</v>
      </c>
      <c r="AJ48">
        <v>0</v>
      </c>
      <c r="AK48">
        <v>0</v>
      </c>
      <c r="AL48">
        <v>0</v>
      </c>
      <c r="AM48">
        <v>0</v>
      </c>
      <c r="AN48">
        <v>0</v>
      </c>
      <c r="AO48">
        <v>0</v>
      </c>
      <c r="AP48">
        <v>0</v>
      </c>
    </row>
    <row r="49" spans="1:42" x14ac:dyDescent="0.25">
      <c r="A49" s="8" t="s">
        <v>17</v>
      </c>
      <c r="B49" s="8" t="s">
        <v>20</v>
      </c>
      <c r="C49" s="8" t="s">
        <v>2</v>
      </c>
      <c r="D49" s="8">
        <v>90</v>
      </c>
      <c r="E49" s="8">
        <v>1200</v>
      </c>
      <c r="F49" s="8" t="s">
        <v>4</v>
      </c>
      <c r="G49" s="8"/>
      <c r="H49" s="8"/>
      <c r="I49" s="4"/>
      <c r="J49" s="4"/>
      <c r="K49" s="8" t="s">
        <v>32</v>
      </c>
      <c r="L49" s="100" t="str">
        <f t="shared" si="1"/>
        <v>SON68-90-1200-A---NL(Mo)</v>
      </c>
      <c r="M49" s="11">
        <v>0</v>
      </c>
      <c r="N49" s="17"/>
      <c r="O49" s="17"/>
      <c r="P49" s="17"/>
      <c r="Q49" s="17"/>
      <c r="R49" s="17"/>
      <c r="S49" s="17"/>
      <c r="T49" s="17"/>
      <c r="U49" s="17"/>
      <c r="V49" s="17"/>
      <c r="W49" s="17"/>
      <c r="X49">
        <v>0</v>
      </c>
      <c r="Y49">
        <v>0</v>
      </c>
      <c r="Z49">
        <v>0</v>
      </c>
      <c r="AA49">
        <v>0</v>
      </c>
      <c r="AB49">
        <v>0</v>
      </c>
      <c r="AC49">
        <v>0</v>
      </c>
      <c r="AD49">
        <v>0</v>
      </c>
      <c r="AE49">
        <v>0</v>
      </c>
      <c r="AF49">
        <v>0</v>
      </c>
      <c r="AG49">
        <v>0</v>
      </c>
      <c r="AH49">
        <v>0</v>
      </c>
      <c r="AI49">
        <v>0</v>
      </c>
      <c r="AJ49">
        <v>0</v>
      </c>
      <c r="AK49">
        <v>0</v>
      </c>
      <c r="AL49">
        <v>0</v>
      </c>
      <c r="AM49">
        <v>0</v>
      </c>
      <c r="AN49">
        <v>0</v>
      </c>
      <c r="AO49">
        <v>0</v>
      </c>
      <c r="AP49">
        <v>0</v>
      </c>
    </row>
    <row r="50" spans="1:42" x14ac:dyDescent="0.25">
      <c r="A50" s="8" t="s">
        <v>17</v>
      </c>
      <c r="B50" s="8" t="s">
        <v>21</v>
      </c>
      <c r="C50" s="8" t="s">
        <v>2</v>
      </c>
      <c r="D50" s="8">
        <v>90</v>
      </c>
      <c r="E50" s="8">
        <v>1200</v>
      </c>
      <c r="F50" s="8" t="s">
        <v>4</v>
      </c>
      <c r="G50" s="9"/>
      <c r="H50" s="9"/>
      <c r="I50" s="4"/>
      <c r="J50" s="4"/>
      <c r="K50" s="8" t="s">
        <v>32</v>
      </c>
      <c r="L50" s="100" t="str">
        <f t="shared" si="1"/>
        <v>SON68-90-1200-A---NL(Mo)</v>
      </c>
      <c r="M50" s="9">
        <v>0</v>
      </c>
      <c r="N50" s="17"/>
      <c r="O50" s="17"/>
      <c r="P50" s="17"/>
      <c r="Q50" s="17"/>
      <c r="R50" s="17"/>
      <c r="S50" s="17"/>
      <c r="T50" s="17"/>
      <c r="U50" s="17"/>
      <c r="V50" s="17"/>
      <c r="W50" s="17"/>
      <c r="X50">
        <v>0</v>
      </c>
      <c r="Y50">
        <v>0</v>
      </c>
      <c r="Z50">
        <v>0</v>
      </c>
      <c r="AA50">
        <v>0</v>
      </c>
      <c r="AB50">
        <v>0</v>
      </c>
      <c r="AC50">
        <v>0</v>
      </c>
      <c r="AD50">
        <v>0</v>
      </c>
      <c r="AE50">
        <v>0</v>
      </c>
      <c r="AF50">
        <v>0</v>
      </c>
      <c r="AG50">
        <v>0</v>
      </c>
      <c r="AH50">
        <v>0</v>
      </c>
      <c r="AI50">
        <v>0</v>
      </c>
      <c r="AJ50">
        <v>0</v>
      </c>
      <c r="AK50">
        <v>0</v>
      </c>
      <c r="AL50">
        <v>0</v>
      </c>
      <c r="AM50">
        <v>0</v>
      </c>
      <c r="AN50">
        <v>0</v>
      </c>
      <c r="AO50">
        <v>0</v>
      </c>
      <c r="AP50">
        <v>0</v>
      </c>
    </row>
    <row r="51" spans="1:42" x14ac:dyDescent="0.25">
      <c r="A51" s="8" t="s">
        <v>17</v>
      </c>
      <c r="B51" s="8" t="s">
        <v>22</v>
      </c>
      <c r="C51" s="8" t="s">
        <v>2</v>
      </c>
      <c r="D51" s="8">
        <v>90</v>
      </c>
      <c r="E51" s="8">
        <v>1200</v>
      </c>
      <c r="F51" s="8" t="s">
        <v>4</v>
      </c>
      <c r="G51" s="9"/>
      <c r="H51" s="9"/>
      <c r="I51" s="4"/>
      <c r="J51" s="4"/>
      <c r="K51" s="8" t="s">
        <v>32</v>
      </c>
      <c r="L51" s="100" t="str">
        <f t="shared" si="1"/>
        <v>SON68-90-1200-A---NL(Mo)</v>
      </c>
      <c r="M51" s="9">
        <v>0</v>
      </c>
      <c r="N51" s="17"/>
      <c r="O51" s="17"/>
      <c r="P51" s="17"/>
      <c r="Q51" s="17"/>
      <c r="R51" s="17"/>
      <c r="S51" s="17"/>
      <c r="T51" s="17"/>
      <c r="U51" s="17"/>
      <c r="V51" s="17"/>
      <c r="W51" s="17"/>
      <c r="X51">
        <v>0</v>
      </c>
      <c r="Y51">
        <v>0</v>
      </c>
      <c r="Z51">
        <v>0</v>
      </c>
      <c r="AA51">
        <v>0</v>
      </c>
      <c r="AB51">
        <v>0</v>
      </c>
      <c r="AC51">
        <v>0</v>
      </c>
      <c r="AD51">
        <v>0</v>
      </c>
      <c r="AE51">
        <v>0</v>
      </c>
      <c r="AF51">
        <v>0</v>
      </c>
      <c r="AG51">
        <v>0</v>
      </c>
      <c r="AH51">
        <v>0</v>
      </c>
      <c r="AI51">
        <v>0</v>
      </c>
      <c r="AJ51">
        <v>0</v>
      </c>
      <c r="AK51">
        <v>0</v>
      </c>
      <c r="AL51">
        <v>0</v>
      </c>
      <c r="AM51">
        <v>0</v>
      </c>
      <c r="AN51">
        <v>0</v>
      </c>
      <c r="AO51">
        <v>0</v>
      </c>
      <c r="AP51">
        <v>0</v>
      </c>
    </row>
    <row r="52" spans="1:42" x14ac:dyDescent="0.25">
      <c r="A52" s="8" t="s">
        <v>23</v>
      </c>
      <c r="B52" s="8" t="s">
        <v>29</v>
      </c>
      <c r="C52" s="8" t="s">
        <v>2</v>
      </c>
      <c r="D52" s="8">
        <v>90</v>
      </c>
      <c r="E52" s="8">
        <v>10</v>
      </c>
      <c r="F52" s="8" t="s">
        <v>40</v>
      </c>
      <c r="G52" s="8" t="s">
        <v>25</v>
      </c>
      <c r="H52" s="8">
        <v>40</v>
      </c>
      <c r="I52" s="4"/>
      <c r="J52" s="4"/>
      <c r="K52" s="8" t="s">
        <v>32</v>
      </c>
      <c r="L52" s="100" t="str">
        <f t="shared" si="1"/>
        <v>SON68-90-10-A(pH9)-mgn40--NL(Mo)</v>
      </c>
      <c r="M52" s="8">
        <v>0</v>
      </c>
      <c r="N52" s="17"/>
      <c r="O52" s="17"/>
      <c r="P52" s="17"/>
      <c r="Q52" s="17"/>
      <c r="R52" s="17"/>
      <c r="S52" s="17"/>
      <c r="T52" s="17"/>
      <c r="U52" s="17"/>
      <c r="V52" s="17"/>
      <c r="W52" s="8"/>
      <c r="X52">
        <v>0</v>
      </c>
      <c r="Y52">
        <v>0</v>
      </c>
      <c r="Z52">
        <v>0</v>
      </c>
      <c r="AA52">
        <v>0</v>
      </c>
      <c r="AB52">
        <v>0</v>
      </c>
      <c r="AC52">
        <v>0</v>
      </c>
      <c r="AD52">
        <v>0</v>
      </c>
      <c r="AE52">
        <v>0</v>
      </c>
      <c r="AF52">
        <v>0</v>
      </c>
      <c r="AG52">
        <v>0</v>
      </c>
      <c r="AH52">
        <v>0</v>
      </c>
      <c r="AI52">
        <v>0</v>
      </c>
      <c r="AJ52">
        <v>0</v>
      </c>
      <c r="AK52">
        <v>0</v>
      </c>
      <c r="AL52">
        <v>0</v>
      </c>
      <c r="AM52">
        <v>0</v>
      </c>
      <c r="AN52">
        <v>0</v>
      </c>
      <c r="AO52">
        <v>0</v>
      </c>
      <c r="AP52">
        <v>0</v>
      </c>
    </row>
    <row r="53" spans="1:42" x14ac:dyDescent="0.25">
      <c r="A53" s="8" t="s">
        <v>23</v>
      </c>
      <c r="B53" s="8" t="s">
        <v>29</v>
      </c>
      <c r="C53" s="8" t="s">
        <v>2</v>
      </c>
      <c r="D53" s="8">
        <v>90</v>
      </c>
      <c r="E53" s="8">
        <v>10</v>
      </c>
      <c r="F53" s="8" t="s">
        <v>40</v>
      </c>
      <c r="G53" s="8" t="s">
        <v>25</v>
      </c>
      <c r="H53" s="8">
        <v>4</v>
      </c>
      <c r="I53" s="4"/>
      <c r="J53" s="4"/>
      <c r="K53" s="8" t="s">
        <v>32</v>
      </c>
      <c r="L53" s="100" t="str">
        <f t="shared" si="1"/>
        <v>SON68-90-10-A(pH9)-mgn4--NL(Mo)</v>
      </c>
      <c r="M53">
        <v>0</v>
      </c>
      <c r="N53" s="17"/>
      <c r="O53" s="17"/>
      <c r="P53" s="17"/>
      <c r="Q53" s="17"/>
      <c r="R53" s="17"/>
      <c r="S53" s="17"/>
      <c r="T53" s="17"/>
      <c r="U53" s="17"/>
      <c r="V53" s="17"/>
      <c r="X53">
        <v>0</v>
      </c>
      <c r="Y53">
        <v>0</v>
      </c>
      <c r="Z53">
        <v>0</v>
      </c>
      <c r="AA53">
        <v>0</v>
      </c>
      <c r="AB53">
        <v>0</v>
      </c>
      <c r="AC53">
        <v>0</v>
      </c>
      <c r="AD53">
        <v>0</v>
      </c>
      <c r="AE53">
        <v>0</v>
      </c>
      <c r="AF53">
        <v>0</v>
      </c>
      <c r="AG53">
        <v>0</v>
      </c>
      <c r="AH53">
        <v>0</v>
      </c>
      <c r="AI53">
        <v>0</v>
      </c>
      <c r="AJ53">
        <v>0</v>
      </c>
      <c r="AK53">
        <v>0</v>
      </c>
      <c r="AL53">
        <v>0</v>
      </c>
      <c r="AM53">
        <v>0</v>
      </c>
      <c r="AN53">
        <v>0</v>
      </c>
      <c r="AO53">
        <v>0</v>
      </c>
      <c r="AP53">
        <v>0</v>
      </c>
    </row>
    <row r="54" spans="1:42" x14ac:dyDescent="0.25">
      <c r="A54" s="8" t="s">
        <v>23</v>
      </c>
      <c r="B54" s="8" t="s">
        <v>29</v>
      </c>
      <c r="C54" s="8" t="s">
        <v>2</v>
      </c>
      <c r="D54" s="8">
        <v>90</v>
      </c>
      <c r="E54" s="8">
        <v>10</v>
      </c>
      <c r="F54" s="8" t="s">
        <v>40</v>
      </c>
      <c r="G54" s="8" t="s">
        <v>26</v>
      </c>
      <c r="H54" s="8">
        <v>40</v>
      </c>
      <c r="I54" s="4"/>
      <c r="J54" s="4"/>
      <c r="K54" s="8" t="s">
        <v>32</v>
      </c>
      <c r="L54" s="100" t="str">
        <f t="shared" si="1"/>
        <v>SON68-90-10-A(pH9)-feoh40--NL(Mo)</v>
      </c>
      <c r="M54">
        <v>0</v>
      </c>
      <c r="N54" s="17"/>
      <c r="O54" s="17"/>
      <c r="P54" s="17"/>
      <c r="Q54" s="17"/>
      <c r="R54" s="17"/>
      <c r="S54" s="17"/>
      <c r="T54" s="17"/>
      <c r="U54" s="17"/>
      <c r="V54" s="17"/>
      <c r="X54">
        <v>0</v>
      </c>
      <c r="Y54">
        <v>0</v>
      </c>
      <c r="Z54">
        <v>0</v>
      </c>
      <c r="AA54">
        <v>0</v>
      </c>
      <c r="AB54">
        <v>0</v>
      </c>
      <c r="AC54">
        <v>0</v>
      </c>
      <c r="AD54">
        <v>0</v>
      </c>
      <c r="AE54">
        <v>0</v>
      </c>
      <c r="AF54">
        <v>0</v>
      </c>
      <c r="AG54">
        <v>0</v>
      </c>
      <c r="AH54">
        <v>0</v>
      </c>
      <c r="AI54">
        <v>0</v>
      </c>
      <c r="AJ54">
        <v>0</v>
      </c>
      <c r="AK54">
        <v>0</v>
      </c>
      <c r="AL54">
        <v>0</v>
      </c>
      <c r="AM54">
        <v>0</v>
      </c>
      <c r="AN54">
        <v>0</v>
      </c>
      <c r="AO54">
        <v>0</v>
      </c>
      <c r="AP54">
        <v>0</v>
      </c>
    </row>
    <row r="55" spans="1:42" x14ac:dyDescent="0.25">
      <c r="A55" s="8" t="s">
        <v>23</v>
      </c>
      <c r="B55" s="8" t="s">
        <v>29</v>
      </c>
      <c r="C55" s="8" t="s">
        <v>2</v>
      </c>
      <c r="D55" s="8">
        <v>90</v>
      </c>
      <c r="E55" s="8">
        <v>10</v>
      </c>
      <c r="F55" s="8" t="s">
        <v>40</v>
      </c>
      <c r="G55" s="8" t="s">
        <v>26</v>
      </c>
      <c r="H55" s="8">
        <v>4</v>
      </c>
      <c r="I55" s="4"/>
      <c r="J55" s="4"/>
      <c r="K55" s="8" t="s">
        <v>32</v>
      </c>
      <c r="L55" s="100" t="str">
        <f t="shared" si="1"/>
        <v>SON68-90-10-A(pH9)-feoh4--NL(Mo)</v>
      </c>
      <c r="M55">
        <v>0</v>
      </c>
      <c r="N55" s="17"/>
      <c r="O55" s="17"/>
      <c r="P55" s="17"/>
      <c r="Q55" s="17"/>
      <c r="R55" s="17"/>
      <c r="S55" s="17"/>
      <c r="T55" s="17"/>
      <c r="U55" s="17"/>
      <c r="V55" s="17"/>
      <c r="X55">
        <v>0</v>
      </c>
      <c r="Y55">
        <v>0</v>
      </c>
      <c r="Z55">
        <v>0</v>
      </c>
      <c r="AA55">
        <v>0</v>
      </c>
      <c r="AB55">
        <v>0</v>
      </c>
      <c r="AC55">
        <v>0</v>
      </c>
      <c r="AD55">
        <v>0</v>
      </c>
      <c r="AE55">
        <v>0</v>
      </c>
      <c r="AF55">
        <v>0</v>
      </c>
      <c r="AG55">
        <v>0</v>
      </c>
      <c r="AH55">
        <v>0</v>
      </c>
      <c r="AI55">
        <v>0</v>
      </c>
      <c r="AJ55">
        <v>0</v>
      </c>
      <c r="AK55">
        <v>0</v>
      </c>
      <c r="AL55">
        <v>0</v>
      </c>
      <c r="AM55">
        <v>0</v>
      </c>
      <c r="AN55">
        <v>0</v>
      </c>
      <c r="AO55">
        <v>0</v>
      </c>
      <c r="AP55">
        <v>0</v>
      </c>
    </row>
    <row r="56" spans="1:42" x14ac:dyDescent="0.25">
      <c r="A56" s="37" t="s">
        <v>39</v>
      </c>
      <c r="B56" s="37" t="s">
        <v>106</v>
      </c>
      <c r="C56" s="37" t="s">
        <v>73</v>
      </c>
      <c r="D56" s="37">
        <v>110</v>
      </c>
      <c r="E56" s="37">
        <v>10</v>
      </c>
      <c r="F56" s="37" t="s">
        <v>4</v>
      </c>
      <c r="G56" s="37"/>
      <c r="H56" s="37"/>
      <c r="I56" s="37"/>
      <c r="J56" s="37" t="s">
        <v>64</v>
      </c>
      <c r="K56" s="37" t="s">
        <v>32</v>
      </c>
      <c r="L56" s="101" t="str">
        <f t="shared" si="1"/>
        <v>MW-110-10-A--EIR-NL(Mo)</v>
      </c>
      <c r="N56" s="93">
        <f>AVERAGE(19.2,17.5)</f>
        <v>18.350000000000001</v>
      </c>
      <c r="O56" s="17"/>
      <c r="P56" s="93">
        <f>AVERAGE(32.4,33.7)</f>
        <v>33.049999999999997</v>
      </c>
      <c r="Q56" s="17"/>
      <c r="R56" s="17"/>
      <c r="S56" s="17"/>
      <c r="T56" s="17"/>
      <c r="U56" s="17"/>
      <c r="V56" s="17"/>
    </row>
    <row r="57" spans="1:42" x14ac:dyDescent="0.25">
      <c r="A57" s="37" t="s">
        <v>39</v>
      </c>
      <c r="B57" s="37" t="s">
        <v>106</v>
      </c>
      <c r="C57" s="37" t="s">
        <v>73</v>
      </c>
      <c r="D57" s="37">
        <v>110</v>
      </c>
      <c r="E57" s="37">
        <v>10</v>
      </c>
      <c r="F57" s="37" t="s">
        <v>4</v>
      </c>
      <c r="G57" s="37"/>
      <c r="H57" s="37"/>
      <c r="I57" s="37"/>
      <c r="J57" s="37" t="s">
        <v>104</v>
      </c>
      <c r="K57" s="37" t="s">
        <v>32</v>
      </c>
      <c r="L57" s="101" t="str">
        <f t="shared" si="1"/>
        <v>MW-110-10-A--BNFL-NL(Mo)</v>
      </c>
      <c r="N57" s="93">
        <f>AVERAGE(30.71,26.16)</f>
        <v>28.435000000000002</v>
      </c>
      <c r="O57" s="17"/>
      <c r="P57" s="93">
        <f>AVERAGE(38.68,40.27)</f>
        <v>39.475000000000001</v>
      </c>
      <c r="Q57" s="17"/>
      <c r="R57" s="17"/>
      <c r="S57" s="17"/>
      <c r="T57" s="17"/>
      <c r="U57" s="17"/>
      <c r="V57" s="17"/>
    </row>
    <row r="58" spans="1:42" s="38" customFormat="1" x14ac:dyDescent="0.25">
      <c r="A58" s="37" t="s">
        <v>39</v>
      </c>
      <c r="B58" s="37" t="s">
        <v>105</v>
      </c>
      <c r="C58" s="37" t="s">
        <v>73</v>
      </c>
      <c r="D58" s="37">
        <v>90</v>
      </c>
      <c r="E58" s="37">
        <v>10</v>
      </c>
      <c r="F58" s="37" t="s">
        <v>4</v>
      </c>
      <c r="G58" s="37"/>
      <c r="H58" s="37"/>
      <c r="I58" s="37"/>
      <c r="J58" s="37" t="s">
        <v>64</v>
      </c>
      <c r="K58" s="37" t="s">
        <v>32</v>
      </c>
      <c r="L58" s="101" t="str">
        <f t="shared" si="1"/>
        <v>MW-90-10-A--EIR-NL(Mo)</v>
      </c>
      <c r="N58" s="93">
        <f>AVERAGE(6.56,7.36)</f>
        <v>6.96</v>
      </c>
      <c r="O58" s="93"/>
      <c r="P58" s="93">
        <f>AVERAGE(22.4,22.1)</f>
        <v>22.25</v>
      </c>
      <c r="Q58" s="93"/>
      <c r="R58" s="93">
        <f>AVERAGE(49.7,52.4)</f>
        <v>51.05</v>
      </c>
      <c r="S58" s="93">
        <f>AVERAGE(51.2,52.2)</f>
        <v>51.7</v>
      </c>
      <c r="T58" s="93"/>
      <c r="U58" s="93"/>
      <c r="V58" s="93"/>
    </row>
    <row r="59" spans="1:42" s="38" customFormat="1" x14ac:dyDescent="0.25">
      <c r="A59" s="37" t="s">
        <v>39</v>
      </c>
      <c r="B59" s="37" t="s">
        <v>105</v>
      </c>
      <c r="C59" s="37" t="s">
        <v>73</v>
      </c>
      <c r="D59" s="37">
        <v>90</v>
      </c>
      <c r="E59" s="37">
        <v>10</v>
      </c>
      <c r="F59" s="37" t="s">
        <v>4</v>
      </c>
      <c r="G59" s="37"/>
      <c r="H59" s="37"/>
      <c r="I59" s="37"/>
      <c r="J59" s="37" t="s">
        <v>104</v>
      </c>
      <c r="K59" s="37" t="s">
        <v>32</v>
      </c>
      <c r="L59" s="101" t="str">
        <f t="shared" si="1"/>
        <v>MW-90-10-A--BNFL-NL(Mo)</v>
      </c>
      <c r="N59" s="93">
        <f>AVERAGE(6.02,6.06)</f>
        <v>6.0399999999999991</v>
      </c>
      <c r="O59" s="93"/>
      <c r="P59" s="93">
        <f>AVERAGE(18.54,18.64)</f>
        <v>18.59</v>
      </c>
      <c r="Q59" s="93"/>
      <c r="R59" s="93">
        <f>AVERAGE(67.36,70.93)</f>
        <v>69.14500000000001</v>
      </c>
      <c r="S59" s="93"/>
      <c r="T59" s="93"/>
      <c r="U59" s="93"/>
      <c r="V59" s="93"/>
    </row>
    <row r="60" spans="1:42" s="37" customFormat="1" x14ac:dyDescent="0.25">
      <c r="A60" s="37" t="s">
        <v>39</v>
      </c>
      <c r="B60" s="37" t="s">
        <v>103</v>
      </c>
      <c r="C60" s="37" t="s">
        <v>73</v>
      </c>
      <c r="D60" s="37">
        <v>70</v>
      </c>
      <c r="E60" s="37">
        <v>10</v>
      </c>
      <c r="F60" s="37" t="s">
        <v>4</v>
      </c>
      <c r="J60" s="37" t="s">
        <v>64</v>
      </c>
      <c r="K60" s="37" t="s">
        <v>32</v>
      </c>
      <c r="L60" s="101" t="str">
        <f t="shared" si="1"/>
        <v>MW-70-10-A--EIR-NL(Mo)</v>
      </c>
      <c r="M60" s="37">
        <v>0</v>
      </c>
      <c r="N60" s="39">
        <v>0</v>
      </c>
      <c r="O60" s="39">
        <v>0</v>
      </c>
      <c r="P60" s="39">
        <v>4.7300000000000004</v>
      </c>
      <c r="Q60" s="39"/>
      <c r="R60" s="39">
        <v>1.2549999999999999</v>
      </c>
      <c r="S60" s="39">
        <v>0</v>
      </c>
      <c r="T60" s="39"/>
      <c r="U60" s="39"/>
      <c r="V60" s="39">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row>
    <row r="61" spans="1:42" s="37" customFormat="1" x14ac:dyDescent="0.25">
      <c r="A61" s="37" t="s">
        <v>39</v>
      </c>
      <c r="B61" s="37" t="s">
        <v>103</v>
      </c>
      <c r="C61" s="37" t="s">
        <v>73</v>
      </c>
      <c r="D61" s="37">
        <v>70</v>
      </c>
      <c r="E61" s="37">
        <v>10</v>
      </c>
      <c r="F61" s="37" t="s">
        <v>4</v>
      </c>
      <c r="J61" s="37" t="s">
        <v>104</v>
      </c>
      <c r="K61" s="37" t="s">
        <v>32</v>
      </c>
      <c r="L61" s="101" t="str">
        <f t="shared" si="1"/>
        <v>MW-70-10-A--BNFL-NL(Mo)</v>
      </c>
      <c r="M61" s="37">
        <v>0</v>
      </c>
      <c r="N61" s="39">
        <v>0</v>
      </c>
      <c r="O61" s="39">
        <v>0</v>
      </c>
      <c r="P61" s="39">
        <v>2.13</v>
      </c>
      <c r="Q61" s="39"/>
      <c r="R61" s="39">
        <v>0</v>
      </c>
      <c r="S61" s="39">
        <v>0</v>
      </c>
      <c r="T61" s="39"/>
      <c r="U61" s="39"/>
      <c r="V61" s="39">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row>
    <row r="62" spans="1:42" s="37" customFormat="1" x14ac:dyDescent="0.25">
      <c r="A62" s="37" t="s">
        <v>39</v>
      </c>
      <c r="B62" s="37" t="s">
        <v>108</v>
      </c>
      <c r="C62" s="37" t="s">
        <v>73</v>
      </c>
      <c r="D62" s="37">
        <v>110</v>
      </c>
      <c r="E62" s="37">
        <v>1320</v>
      </c>
      <c r="F62" s="37" t="s">
        <v>4</v>
      </c>
      <c r="K62" s="37" t="s">
        <v>32</v>
      </c>
      <c r="L62" s="101" t="str">
        <f t="shared" si="1"/>
        <v>MW-110-1320-A---NL(Mo)</v>
      </c>
      <c r="N62" s="93">
        <f>AVERAGE(2.28,2.38)</f>
        <v>2.33</v>
      </c>
      <c r="O62" s="39"/>
      <c r="P62" s="93">
        <f>AVERAGE(2.28,1.74)</f>
        <v>2.0099999999999998</v>
      </c>
      <c r="Q62" s="39"/>
      <c r="R62" s="39"/>
      <c r="S62" s="39"/>
      <c r="T62" s="39"/>
      <c r="U62" s="39"/>
      <c r="V62" s="39"/>
    </row>
    <row r="63" spans="1:42" s="37" customFormat="1" x14ac:dyDescent="0.25">
      <c r="A63" s="37" t="s">
        <v>39</v>
      </c>
      <c r="B63" s="37" t="s">
        <v>107</v>
      </c>
      <c r="C63" s="37" t="s">
        <v>73</v>
      </c>
      <c r="D63" s="37">
        <v>90</v>
      </c>
      <c r="E63" s="37">
        <v>1320</v>
      </c>
      <c r="F63" s="37" t="s">
        <v>4</v>
      </c>
      <c r="J63" s="37" t="s">
        <v>64</v>
      </c>
      <c r="K63" s="37" t="s">
        <v>32</v>
      </c>
      <c r="L63" s="101" t="str">
        <f t="shared" si="1"/>
        <v>MW-90-1320-A--EIR-NL(Mo)</v>
      </c>
      <c r="N63" s="93">
        <f>AVERAGE(1.75,1.82)</f>
        <v>1.7850000000000001</v>
      </c>
      <c r="O63" s="39"/>
      <c r="P63" s="93">
        <f>AVERAGE(2.4,2.27)</f>
        <v>2.335</v>
      </c>
      <c r="R63" s="93">
        <f>AVERAGE(1.96,1.84)</f>
        <v>1.9</v>
      </c>
      <c r="S63" s="93">
        <f>AVERAGE(2.21,2.2)</f>
        <v>2.2050000000000001</v>
      </c>
      <c r="T63" s="39"/>
      <c r="U63" s="39"/>
      <c r="V63" s="39"/>
    </row>
    <row r="64" spans="1:42" s="37" customFormat="1" x14ac:dyDescent="0.25">
      <c r="A64" s="37" t="s">
        <v>39</v>
      </c>
      <c r="B64" s="37" t="s">
        <v>107</v>
      </c>
      <c r="C64" s="37" t="s">
        <v>73</v>
      </c>
      <c r="D64" s="37">
        <v>90</v>
      </c>
      <c r="E64" s="37">
        <v>1320</v>
      </c>
      <c r="F64" s="37" t="s">
        <v>4</v>
      </c>
      <c r="J64" s="37" t="s">
        <v>104</v>
      </c>
      <c r="K64" s="37" t="s">
        <v>32</v>
      </c>
      <c r="L64" s="101" t="str">
        <f t="shared" si="1"/>
        <v>MW-90-1320-A--BNFL-NL(Mo)</v>
      </c>
      <c r="N64" s="93">
        <f>AVERAGE(3.37,3.26)</f>
        <v>3.3149999999999999</v>
      </c>
      <c r="O64" s="39"/>
      <c r="P64" s="93">
        <f>AVERAGE(6.51,6.46)</f>
        <v>6.4849999999999994</v>
      </c>
      <c r="Q64" s="93">
        <f>AVERAGE(6.07,6.09)</f>
        <v>6.08</v>
      </c>
      <c r="R64" s="93">
        <v>7.05</v>
      </c>
      <c r="S64" s="39"/>
      <c r="T64" s="39"/>
      <c r="U64" s="39"/>
      <c r="V64" s="39"/>
    </row>
    <row r="65" spans="1:42" s="37" customFormat="1" x14ac:dyDescent="0.25">
      <c r="A65" s="37" t="s">
        <v>39</v>
      </c>
      <c r="B65" s="37" t="s">
        <v>106</v>
      </c>
      <c r="C65" s="37" t="s">
        <v>73</v>
      </c>
      <c r="D65" s="37">
        <v>70</v>
      </c>
      <c r="E65" s="37">
        <v>1320</v>
      </c>
      <c r="F65" s="37" t="s">
        <v>4</v>
      </c>
      <c r="K65" s="37" t="s">
        <v>32</v>
      </c>
      <c r="L65" s="101" t="str">
        <f t="shared" si="1"/>
        <v>MW-70-1320-A---NL(Mo)</v>
      </c>
      <c r="M65" s="37">
        <v>0</v>
      </c>
      <c r="N65" s="39">
        <v>0</v>
      </c>
      <c r="O65" s="39">
        <v>0</v>
      </c>
      <c r="P65" s="93">
        <f>AVERAGE(1.37,1.35)</f>
        <v>1.36</v>
      </c>
      <c r="Q65" s="39"/>
      <c r="R65" s="93">
        <f>AVERAGE(1.78,1.77)</f>
        <v>1.7749999999999999</v>
      </c>
      <c r="S65" s="39">
        <v>0</v>
      </c>
      <c r="T65" s="39"/>
      <c r="U65" s="39"/>
      <c r="V65" s="39">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row>
    <row r="66" spans="1:42" s="37" customFormat="1" x14ac:dyDescent="0.25">
      <c r="A66" s="37" t="s">
        <v>17</v>
      </c>
      <c r="B66" s="37" t="s">
        <v>124</v>
      </c>
      <c r="C66" s="37" t="s">
        <v>73</v>
      </c>
      <c r="D66" s="37">
        <v>90</v>
      </c>
      <c r="E66" s="37">
        <v>1200</v>
      </c>
      <c r="F66" s="37" t="s">
        <v>4</v>
      </c>
      <c r="G66" s="37">
        <v>0</v>
      </c>
      <c r="H66" s="37">
        <v>0</v>
      </c>
      <c r="I66" s="37">
        <v>0</v>
      </c>
      <c r="J66" s="37">
        <v>0</v>
      </c>
      <c r="K66" s="37" t="s">
        <v>32</v>
      </c>
      <c r="L66" s="101" t="str">
        <f t="shared" si="1"/>
        <v>MW-90-1200-A-00-00-NL(Mo)</v>
      </c>
      <c r="N66" s="39"/>
      <c r="O66" s="39"/>
      <c r="P66" s="39"/>
      <c r="Q66" s="39"/>
      <c r="R66" s="39"/>
      <c r="S66" s="39"/>
      <c r="T66" s="39"/>
      <c r="U66" s="39"/>
      <c r="V66" s="39"/>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row>
    <row r="67" spans="1:42" s="37" customFormat="1" x14ac:dyDescent="0.25">
      <c r="A67" s="37" t="s">
        <v>17</v>
      </c>
      <c r="B67" s="37" t="s">
        <v>125</v>
      </c>
      <c r="C67" s="37" t="s">
        <v>73</v>
      </c>
      <c r="D67" s="37">
        <v>90</v>
      </c>
      <c r="E67" s="37">
        <v>1200</v>
      </c>
      <c r="F67" s="37" t="s">
        <v>4</v>
      </c>
      <c r="G67" s="37">
        <v>0</v>
      </c>
      <c r="H67" s="37">
        <v>0</v>
      </c>
      <c r="I67" s="37">
        <v>0</v>
      </c>
      <c r="J67" s="37">
        <v>0</v>
      </c>
      <c r="K67" s="37" t="s">
        <v>32</v>
      </c>
      <c r="L67" s="101" t="str">
        <f t="shared" si="1"/>
        <v>MW-90-1200-A-00-00-NL(Mo)</v>
      </c>
      <c r="N67" s="39"/>
      <c r="O67" s="39"/>
      <c r="P67" s="39"/>
      <c r="Q67" s="39"/>
      <c r="R67" s="39"/>
      <c r="S67" s="39"/>
      <c r="T67" s="39"/>
      <c r="U67" s="39"/>
      <c r="V67" s="39"/>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row>
    <row r="68" spans="1:42" s="37" customFormat="1" x14ac:dyDescent="0.25">
      <c r="A68" s="37" t="s">
        <v>17</v>
      </c>
      <c r="B68" s="37" t="s">
        <v>126</v>
      </c>
      <c r="C68" s="37" t="s">
        <v>73</v>
      </c>
      <c r="D68" s="37">
        <v>90</v>
      </c>
      <c r="E68" s="37">
        <v>1200</v>
      </c>
      <c r="F68" s="37" t="s">
        <v>4</v>
      </c>
      <c r="G68" s="37">
        <v>0</v>
      </c>
      <c r="H68" s="37">
        <v>0</v>
      </c>
      <c r="I68" s="37">
        <v>0</v>
      </c>
      <c r="J68" s="37">
        <v>0</v>
      </c>
      <c r="K68" s="37" t="s">
        <v>32</v>
      </c>
      <c r="L68" s="101" t="str">
        <f t="shared" si="1"/>
        <v>MW-90-1200-A-00-00-NL(Mo)</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row>
    <row r="69" spans="1:42" s="37" customFormat="1" x14ac:dyDescent="0.25">
      <c r="A69" s="37" t="s">
        <v>17</v>
      </c>
      <c r="B69" s="37" t="s">
        <v>127</v>
      </c>
      <c r="C69" s="37" t="s">
        <v>73</v>
      </c>
      <c r="D69" s="37">
        <v>90</v>
      </c>
      <c r="E69" s="37">
        <v>1200</v>
      </c>
      <c r="F69" s="37" t="s">
        <v>4</v>
      </c>
      <c r="G69" s="37">
        <v>0</v>
      </c>
      <c r="H69" s="37">
        <v>0</v>
      </c>
      <c r="I69" s="37">
        <v>0</v>
      </c>
      <c r="J69" s="37">
        <v>0</v>
      </c>
      <c r="K69" s="37" t="s">
        <v>32</v>
      </c>
      <c r="L69" s="101" t="str">
        <f t="shared" si="1"/>
        <v>MW-90-1200-A-00-00-NL(Mo)</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row>
    <row r="70" spans="1:42" s="37" customFormat="1" x14ac:dyDescent="0.25">
      <c r="A70" s="37" t="s">
        <v>17</v>
      </c>
      <c r="B70" s="37" t="s">
        <v>128</v>
      </c>
      <c r="C70" s="37" t="s">
        <v>73</v>
      </c>
      <c r="D70" s="37">
        <v>90</v>
      </c>
      <c r="E70" s="37">
        <v>1200</v>
      </c>
      <c r="F70" s="37" t="s">
        <v>4</v>
      </c>
      <c r="G70" s="37">
        <v>0</v>
      </c>
      <c r="H70" s="37">
        <v>0</v>
      </c>
      <c r="I70" s="37">
        <v>0</v>
      </c>
      <c r="J70" s="37">
        <v>0</v>
      </c>
      <c r="K70" s="37" t="s">
        <v>32</v>
      </c>
      <c r="L70" s="101" t="str">
        <f t="shared" si="1"/>
        <v>MW-90-1200-A-00-00-NL(Mo)</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row>
    <row r="71" spans="1:42" x14ac:dyDescent="0.25">
      <c r="A71" s="1">
        <v>0</v>
      </c>
      <c r="B71" s="1">
        <v>0</v>
      </c>
      <c r="C71">
        <v>0</v>
      </c>
      <c r="D71">
        <v>0</v>
      </c>
      <c r="E71">
        <v>0</v>
      </c>
      <c r="F71">
        <v>0</v>
      </c>
      <c r="G71">
        <v>0</v>
      </c>
      <c r="H71">
        <v>0</v>
      </c>
      <c r="I71">
        <v>0</v>
      </c>
      <c r="J71">
        <v>0</v>
      </c>
      <c r="K71">
        <v>0</v>
      </c>
      <c r="L71" s="102">
        <v>0</v>
      </c>
      <c r="M71">
        <v>0</v>
      </c>
      <c r="N71">
        <v>0</v>
      </c>
      <c r="O71">
        <v>0</v>
      </c>
      <c r="P71">
        <v>0</v>
      </c>
      <c r="R71">
        <v>0</v>
      </c>
      <c r="S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row>
    <row r="72" spans="1:42" x14ac:dyDescent="0.25">
      <c r="A72" s="1">
        <v>0</v>
      </c>
      <c r="B72" s="1">
        <v>0</v>
      </c>
      <c r="C72">
        <v>0</v>
      </c>
      <c r="D72">
        <v>0</v>
      </c>
      <c r="E72">
        <v>0</v>
      </c>
      <c r="F72">
        <v>0</v>
      </c>
      <c r="G72">
        <v>0</v>
      </c>
      <c r="H72">
        <v>0</v>
      </c>
      <c r="I72">
        <v>0</v>
      </c>
      <c r="J72">
        <v>0</v>
      </c>
      <c r="K72">
        <v>0</v>
      </c>
      <c r="L72" s="102">
        <v>0</v>
      </c>
      <c r="M72">
        <v>0</v>
      </c>
      <c r="N72">
        <v>0</v>
      </c>
      <c r="O72">
        <v>0</v>
      </c>
      <c r="P72">
        <v>0</v>
      </c>
      <c r="R72">
        <v>0</v>
      </c>
      <c r="S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row>
    <row r="73" spans="1:42" x14ac:dyDescent="0.25">
      <c r="A73" s="1">
        <v>0</v>
      </c>
      <c r="B73" s="1">
        <v>0</v>
      </c>
      <c r="C73">
        <v>0</v>
      </c>
      <c r="D73">
        <v>0</v>
      </c>
      <c r="E73">
        <v>0</v>
      </c>
      <c r="F73">
        <v>0</v>
      </c>
      <c r="G73">
        <v>0</v>
      </c>
      <c r="H73">
        <v>0</v>
      </c>
      <c r="I73">
        <v>0</v>
      </c>
      <c r="J73">
        <v>0</v>
      </c>
      <c r="K73">
        <v>0</v>
      </c>
      <c r="L73" s="102">
        <v>0</v>
      </c>
      <c r="M73">
        <v>0</v>
      </c>
      <c r="N73">
        <v>0</v>
      </c>
      <c r="O73">
        <v>0</v>
      </c>
      <c r="P73">
        <v>0</v>
      </c>
      <c r="R73">
        <v>0</v>
      </c>
      <c r="S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row>
    <row r="74" spans="1:42" x14ac:dyDescent="0.25">
      <c r="A74" s="1">
        <v>0</v>
      </c>
      <c r="B74" s="1">
        <v>0</v>
      </c>
      <c r="C74">
        <v>0</v>
      </c>
      <c r="D74">
        <v>0</v>
      </c>
      <c r="E74">
        <v>0</v>
      </c>
      <c r="F74">
        <v>0</v>
      </c>
      <c r="G74">
        <v>0</v>
      </c>
      <c r="H74">
        <v>0</v>
      </c>
      <c r="I74">
        <v>0</v>
      </c>
      <c r="J74">
        <v>0</v>
      </c>
      <c r="K74">
        <v>0</v>
      </c>
      <c r="L74" s="102">
        <v>0</v>
      </c>
      <c r="M74">
        <v>0</v>
      </c>
      <c r="N74">
        <v>0</v>
      </c>
      <c r="O74">
        <v>0</v>
      </c>
      <c r="P74">
        <v>0</v>
      </c>
      <c r="R74">
        <v>0</v>
      </c>
      <c r="S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row>
    <row r="75" spans="1:42" x14ac:dyDescent="0.25">
      <c r="A75" s="1">
        <v>0</v>
      </c>
      <c r="B75" s="1">
        <v>0</v>
      </c>
      <c r="C75">
        <v>0</v>
      </c>
      <c r="D75">
        <v>0</v>
      </c>
      <c r="E75">
        <v>0</v>
      </c>
      <c r="F75">
        <v>0</v>
      </c>
      <c r="G75">
        <v>0</v>
      </c>
      <c r="H75">
        <v>0</v>
      </c>
      <c r="I75">
        <v>0</v>
      </c>
      <c r="J75">
        <v>0</v>
      </c>
      <c r="K75">
        <v>0</v>
      </c>
      <c r="L75" s="102">
        <v>0</v>
      </c>
      <c r="M75">
        <v>0</v>
      </c>
      <c r="N75">
        <v>0</v>
      </c>
      <c r="O75">
        <v>0</v>
      </c>
      <c r="P75">
        <v>0</v>
      </c>
      <c r="R75">
        <v>0</v>
      </c>
      <c r="S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row>
    <row r="76" spans="1:42" x14ac:dyDescent="0.25">
      <c r="A76" s="1">
        <v>0</v>
      </c>
      <c r="B76" s="1">
        <v>0</v>
      </c>
      <c r="C76">
        <v>0</v>
      </c>
      <c r="D76">
        <v>0</v>
      </c>
      <c r="E76">
        <v>0</v>
      </c>
      <c r="F76">
        <v>0</v>
      </c>
      <c r="G76">
        <v>0</v>
      </c>
      <c r="H76">
        <v>0</v>
      </c>
      <c r="I76">
        <v>0</v>
      </c>
      <c r="J76">
        <v>0</v>
      </c>
      <c r="K76">
        <v>0</v>
      </c>
      <c r="L76" s="102">
        <v>0</v>
      </c>
      <c r="M76">
        <v>0</v>
      </c>
      <c r="N76">
        <v>0</v>
      </c>
      <c r="O76">
        <v>0</v>
      </c>
      <c r="P76">
        <v>0</v>
      </c>
      <c r="R76">
        <v>0</v>
      </c>
      <c r="S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row>
    <row r="77" spans="1:42" x14ac:dyDescent="0.25">
      <c r="A77" s="1">
        <v>0</v>
      </c>
      <c r="B77" s="1">
        <v>0</v>
      </c>
      <c r="C77">
        <v>0</v>
      </c>
      <c r="D77">
        <v>0</v>
      </c>
      <c r="E77">
        <v>0</v>
      </c>
      <c r="F77">
        <v>0</v>
      </c>
      <c r="G77">
        <v>0</v>
      </c>
      <c r="H77">
        <v>0</v>
      </c>
      <c r="I77">
        <v>0</v>
      </c>
      <c r="J77">
        <v>0</v>
      </c>
      <c r="K77">
        <v>0</v>
      </c>
      <c r="L77" s="102">
        <v>0</v>
      </c>
      <c r="M77">
        <v>0</v>
      </c>
      <c r="N77">
        <v>0</v>
      </c>
      <c r="O77">
        <v>0</v>
      </c>
      <c r="P77">
        <v>0</v>
      </c>
      <c r="R77">
        <v>0</v>
      </c>
      <c r="S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row>
    <row r="78" spans="1:42" x14ac:dyDescent="0.25">
      <c r="A78" s="1">
        <v>0</v>
      </c>
      <c r="B78" s="1">
        <v>0</v>
      </c>
      <c r="C78">
        <v>0</v>
      </c>
      <c r="D78">
        <v>0</v>
      </c>
      <c r="E78">
        <v>0</v>
      </c>
      <c r="F78">
        <v>0</v>
      </c>
      <c r="G78">
        <v>0</v>
      </c>
      <c r="H78">
        <v>0</v>
      </c>
      <c r="I78">
        <v>0</v>
      </c>
      <c r="J78">
        <v>0</v>
      </c>
      <c r="K78">
        <v>0</v>
      </c>
      <c r="L78" s="102">
        <v>0</v>
      </c>
      <c r="M78">
        <v>0</v>
      </c>
      <c r="N78">
        <v>0</v>
      </c>
      <c r="O78">
        <v>0</v>
      </c>
      <c r="P78">
        <v>0</v>
      </c>
      <c r="R78">
        <v>0</v>
      </c>
      <c r="S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row>
    <row r="79" spans="1:42" x14ac:dyDescent="0.25">
      <c r="A79" s="1">
        <v>0</v>
      </c>
      <c r="B79" s="1">
        <v>0</v>
      </c>
      <c r="C79">
        <v>0</v>
      </c>
      <c r="D79">
        <v>0</v>
      </c>
      <c r="E79">
        <v>0</v>
      </c>
      <c r="F79">
        <v>0</v>
      </c>
      <c r="G79">
        <v>0</v>
      </c>
      <c r="H79">
        <v>0</v>
      </c>
      <c r="I79">
        <v>0</v>
      </c>
      <c r="J79">
        <v>0</v>
      </c>
      <c r="K79">
        <v>0</v>
      </c>
      <c r="L79" s="102">
        <v>0</v>
      </c>
      <c r="M79">
        <v>0</v>
      </c>
      <c r="N79">
        <v>0</v>
      </c>
      <c r="O79">
        <v>0</v>
      </c>
      <c r="P79">
        <v>0</v>
      </c>
      <c r="R79">
        <v>0</v>
      </c>
      <c r="S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row>
    <row r="80" spans="1:42" x14ac:dyDescent="0.25">
      <c r="A80" s="1">
        <v>0</v>
      </c>
      <c r="B80" s="1">
        <v>0</v>
      </c>
      <c r="C80">
        <v>0</v>
      </c>
      <c r="D80">
        <v>0</v>
      </c>
      <c r="E80">
        <v>0</v>
      </c>
      <c r="F80">
        <v>0</v>
      </c>
      <c r="G80">
        <v>0</v>
      </c>
      <c r="H80">
        <v>0</v>
      </c>
      <c r="I80">
        <v>0</v>
      </c>
      <c r="J80">
        <v>0</v>
      </c>
      <c r="K80">
        <v>0</v>
      </c>
      <c r="L80" s="102">
        <v>0</v>
      </c>
      <c r="M80">
        <v>0</v>
      </c>
      <c r="N80">
        <v>0</v>
      </c>
      <c r="O80">
        <v>0</v>
      </c>
      <c r="P80">
        <v>0</v>
      </c>
      <c r="R80">
        <v>0</v>
      </c>
      <c r="S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row>
    <row r="81" spans="1:42" x14ac:dyDescent="0.25">
      <c r="A81" s="1">
        <v>0</v>
      </c>
      <c r="B81" s="1">
        <v>0</v>
      </c>
      <c r="C81">
        <v>0</v>
      </c>
      <c r="D81">
        <v>0</v>
      </c>
      <c r="E81">
        <v>0</v>
      </c>
      <c r="F81">
        <v>0</v>
      </c>
      <c r="G81">
        <v>0</v>
      </c>
      <c r="H81">
        <v>0</v>
      </c>
      <c r="I81">
        <v>0</v>
      </c>
      <c r="J81">
        <v>0</v>
      </c>
      <c r="K81">
        <v>0</v>
      </c>
      <c r="L81" s="102">
        <v>0</v>
      </c>
      <c r="M81">
        <v>0</v>
      </c>
      <c r="N81">
        <v>0</v>
      </c>
      <c r="O81">
        <v>0</v>
      </c>
      <c r="P81">
        <v>0</v>
      </c>
      <c r="R81">
        <v>0</v>
      </c>
      <c r="S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row>
    <row r="82" spans="1:42" x14ac:dyDescent="0.25">
      <c r="A82" s="1">
        <v>0</v>
      </c>
      <c r="B82" s="1">
        <v>0</v>
      </c>
      <c r="C82">
        <v>0</v>
      </c>
      <c r="D82">
        <v>0</v>
      </c>
      <c r="E82">
        <v>0</v>
      </c>
      <c r="F82">
        <v>0</v>
      </c>
      <c r="G82">
        <v>0</v>
      </c>
      <c r="H82">
        <v>0</v>
      </c>
      <c r="I82">
        <v>0</v>
      </c>
      <c r="J82">
        <v>0</v>
      </c>
      <c r="K82">
        <v>0</v>
      </c>
      <c r="L82" s="102">
        <v>0</v>
      </c>
      <c r="M82">
        <v>0</v>
      </c>
      <c r="N82">
        <v>0</v>
      </c>
      <c r="O82">
        <v>0</v>
      </c>
      <c r="P82">
        <v>0</v>
      </c>
      <c r="R82">
        <v>0</v>
      </c>
      <c r="S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row>
    <row r="83" spans="1:42" x14ac:dyDescent="0.25">
      <c r="A83" s="1">
        <v>0</v>
      </c>
      <c r="B83" s="1">
        <v>0</v>
      </c>
      <c r="C83">
        <v>0</v>
      </c>
      <c r="D83">
        <v>0</v>
      </c>
      <c r="E83">
        <v>0</v>
      </c>
      <c r="F83">
        <v>0</v>
      </c>
      <c r="G83">
        <v>0</v>
      </c>
      <c r="H83">
        <v>0</v>
      </c>
      <c r="I83">
        <v>0</v>
      </c>
      <c r="J83">
        <v>0</v>
      </c>
      <c r="K83">
        <v>0</v>
      </c>
      <c r="L83" s="102">
        <v>0</v>
      </c>
      <c r="M83">
        <v>0</v>
      </c>
      <c r="N83">
        <v>0</v>
      </c>
      <c r="O83">
        <v>0</v>
      </c>
      <c r="P83">
        <v>0</v>
      </c>
      <c r="R83">
        <v>0</v>
      </c>
      <c r="S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row>
    <row r="84" spans="1:42" x14ac:dyDescent="0.25">
      <c r="A84" s="1">
        <v>0</v>
      </c>
      <c r="B84" s="1">
        <v>0</v>
      </c>
      <c r="C84">
        <v>0</v>
      </c>
      <c r="D84">
        <v>0</v>
      </c>
      <c r="E84">
        <v>0</v>
      </c>
      <c r="F84">
        <v>0</v>
      </c>
      <c r="G84">
        <v>0</v>
      </c>
      <c r="H84">
        <v>0</v>
      </c>
      <c r="I84">
        <v>0</v>
      </c>
      <c r="J84">
        <v>0</v>
      </c>
      <c r="K84">
        <v>0</v>
      </c>
      <c r="L84" s="102">
        <v>0</v>
      </c>
      <c r="M84">
        <v>0</v>
      </c>
      <c r="N84">
        <v>0</v>
      </c>
      <c r="O84">
        <v>0</v>
      </c>
      <c r="P84">
        <v>0</v>
      </c>
      <c r="R84">
        <v>0</v>
      </c>
      <c r="S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row>
    <row r="85" spans="1:42" x14ac:dyDescent="0.25">
      <c r="A85" s="1">
        <v>0</v>
      </c>
      <c r="B85" s="1">
        <v>0</v>
      </c>
      <c r="C85">
        <v>0</v>
      </c>
      <c r="D85">
        <v>0</v>
      </c>
      <c r="E85">
        <v>0</v>
      </c>
      <c r="F85">
        <v>0</v>
      </c>
      <c r="G85">
        <v>0</v>
      </c>
      <c r="H85">
        <v>0</v>
      </c>
      <c r="I85">
        <v>0</v>
      </c>
      <c r="J85">
        <v>0</v>
      </c>
      <c r="K85">
        <v>0</v>
      </c>
      <c r="L85" s="102">
        <v>0</v>
      </c>
      <c r="M85">
        <v>0</v>
      </c>
      <c r="N85">
        <v>0</v>
      </c>
      <c r="O85">
        <v>0</v>
      </c>
      <c r="P85">
        <v>0</v>
      </c>
      <c r="R85">
        <v>0</v>
      </c>
      <c r="S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row>
    <row r="86" spans="1:42" x14ac:dyDescent="0.25">
      <c r="A86" s="1">
        <v>0</v>
      </c>
      <c r="B86" s="1">
        <v>0</v>
      </c>
      <c r="C86">
        <v>0</v>
      </c>
      <c r="D86">
        <v>0</v>
      </c>
      <c r="E86">
        <v>0</v>
      </c>
      <c r="F86">
        <v>0</v>
      </c>
      <c r="G86">
        <v>0</v>
      </c>
      <c r="H86">
        <v>0</v>
      </c>
      <c r="I86">
        <v>0</v>
      </c>
      <c r="J86">
        <v>0</v>
      </c>
      <c r="K86">
        <v>0</v>
      </c>
      <c r="L86" s="102">
        <v>0</v>
      </c>
      <c r="M86">
        <v>0</v>
      </c>
      <c r="N86">
        <v>0</v>
      </c>
      <c r="O86">
        <v>0</v>
      </c>
      <c r="P86">
        <v>0</v>
      </c>
      <c r="R86">
        <v>0</v>
      </c>
      <c r="S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row>
    <row r="87" spans="1:42" x14ac:dyDescent="0.25">
      <c r="A87" s="1">
        <v>0</v>
      </c>
      <c r="B87" s="1">
        <v>0</v>
      </c>
      <c r="C87">
        <v>0</v>
      </c>
      <c r="D87">
        <v>0</v>
      </c>
      <c r="E87">
        <v>0</v>
      </c>
      <c r="F87">
        <v>0</v>
      </c>
      <c r="G87">
        <v>0</v>
      </c>
      <c r="H87">
        <v>0</v>
      </c>
      <c r="I87">
        <v>0</v>
      </c>
      <c r="J87">
        <v>0</v>
      </c>
      <c r="K87">
        <v>0</v>
      </c>
      <c r="L87" s="102">
        <v>0</v>
      </c>
      <c r="M87">
        <v>0</v>
      </c>
      <c r="N87">
        <v>0</v>
      </c>
      <c r="O87">
        <v>0</v>
      </c>
      <c r="P87">
        <v>0</v>
      </c>
      <c r="R87">
        <v>0</v>
      </c>
      <c r="S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row>
    <row r="88" spans="1:42" x14ac:dyDescent="0.25">
      <c r="A88" s="1">
        <v>0</v>
      </c>
      <c r="B88" s="1">
        <v>0</v>
      </c>
      <c r="C88">
        <v>0</v>
      </c>
      <c r="D88">
        <v>0</v>
      </c>
      <c r="E88">
        <v>0</v>
      </c>
      <c r="F88">
        <v>0</v>
      </c>
      <c r="G88">
        <v>0</v>
      </c>
      <c r="H88">
        <v>0</v>
      </c>
      <c r="I88">
        <v>0</v>
      </c>
      <c r="J88">
        <v>0</v>
      </c>
      <c r="K88">
        <v>0</v>
      </c>
      <c r="L88" s="102">
        <v>0</v>
      </c>
      <c r="M88">
        <v>0</v>
      </c>
      <c r="N88">
        <v>0</v>
      </c>
      <c r="O88">
        <v>0</v>
      </c>
      <c r="P88">
        <v>0</v>
      </c>
      <c r="R88">
        <v>0</v>
      </c>
      <c r="S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row>
    <row r="89" spans="1:42" x14ac:dyDescent="0.25">
      <c r="A89" s="1">
        <v>0</v>
      </c>
      <c r="B89" s="1">
        <v>0</v>
      </c>
      <c r="C89">
        <v>0</v>
      </c>
      <c r="D89">
        <v>0</v>
      </c>
      <c r="E89">
        <v>0</v>
      </c>
      <c r="F89">
        <v>0</v>
      </c>
      <c r="G89">
        <v>0</v>
      </c>
      <c r="H89">
        <v>0</v>
      </c>
      <c r="I89">
        <v>0</v>
      </c>
      <c r="J89">
        <v>0</v>
      </c>
      <c r="K89">
        <v>0</v>
      </c>
      <c r="L89" s="102">
        <v>0</v>
      </c>
      <c r="M89">
        <v>0</v>
      </c>
      <c r="N89">
        <v>0</v>
      </c>
      <c r="O89">
        <v>0</v>
      </c>
      <c r="P89">
        <v>0</v>
      </c>
      <c r="R89">
        <v>0</v>
      </c>
      <c r="S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row>
    <row r="90" spans="1:42" x14ac:dyDescent="0.25">
      <c r="A90" s="1">
        <v>0</v>
      </c>
      <c r="B90" s="1">
        <v>0</v>
      </c>
      <c r="C90">
        <v>0</v>
      </c>
      <c r="D90">
        <v>0</v>
      </c>
      <c r="E90">
        <v>0</v>
      </c>
      <c r="F90">
        <v>0</v>
      </c>
      <c r="G90">
        <v>0</v>
      </c>
      <c r="H90">
        <v>0</v>
      </c>
      <c r="I90">
        <v>0</v>
      </c>
      <c r="J90">
        <v>0</v>
      </c>
      <c r="K90">
        <v>0</v>
      </c>
      <c r="L90" s="102">
        <v>0</v>
      </c>
      <c r="M90">
        <v>0</v>
      </c>
      <c r="N90">
        <v>0</v>
      </c>
      <c r="O90">
        <v>0</v>
      </c>
      <c r="P90">
        <v>0</v>
      </c>
      <c r="R90">
        <v>0</v>
      </c>
      <c r="S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row>
    <row r="91" spans="1:42" x14ac:dyDescent="0.25">
      <c r="A91" s="1">
        <v>0</v>
      </c>
      <c r="B91" s="1">
        <v>0</v>
      </c>
      <c r="C91">
        <v>0</v>
      </c>
      <c r="D91">
        <v>0</v>
      </c>
      <c r="E91">
        <v>0</v>
      </c>
      <c r="F91">
        <v>0</v>
      </c>
      <c r="G91">
        <v>0</v>
      </c>
      <c r="H91">
        <v>0</v>
      </c>
      <c r="I91">
        <v>0</v>
      </c>
      <c r="J91">
        <v>0</v>
      </c>
      <c r="K91">
        <v>0</v>
      </c>
      <c r="L91" s="102">
        <v>0</v>
      </c>
      <c r="M91">
        <v>0</v>
      </c>
      <c r="N91">
        <v>0</v>
      </c>
      <c r="O91">
        <v>0</v>
      </c>
      <c r="P91">
        <v>0</v>
      </c>
      <c r="R91">
        <v>0</v>
      </c>
      <c r="S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row>
    <row r="92" spans="1:42" x14ac:dyDescent="0.25">
      <c r="A92" s="1">
        <v>0</v>
      </c>
      <c r="B92" s="1">
        <v>0</v>
      </c>
      <c r="C92">
        <v>0</v>
      </c>
      <c r="D92">
        <v>0</v>
      </c>
      <c r="E92">
        <v>0</v>
      </c>
      <c r="F92">
        <v>0</v>
      </c>
      <c r="G92">
        <v>0</v>
      </c>
      <c r="H92">
        <v>0</v>
      </c>
      <c r="I92">
        <v>0</v>
      </c>
      <c r="J92">
        <v>0</v>
      </c>
      <c r="K92">
        <v>0</v>
      </c>
      <c r="L92" s="102">
        <v>0</v>
      </c>
      <c r="M92">
        <v>0</v>
      </c>
      <c r="N92">
        <v>0</v>
      </c>
      <c r="O92">
        <v>0</v>
      </c>
      <c r="P92">
        <v>0</v>
      </c>
      <c r="R92">
        <v>0</v>
      </c>
      <c r="S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row>
    <row r="93" spans="1:42" x14ac:dyDescent="0.25">
      <c r="A93" s="1">
        <v>0</v>
      </c>
      <c r="B93" s="1">
        <v>0</v>
      </c>
      <c r="C93">
        <v>0</v>
      </c>
      <c r="D93">
        <v>0</v>
      </c>
      <c r="E93">
        <v>0</v>
      </c>
      <c r="F93">
        <v>0</v>
      </c>
      <c r="G93">
        <v>0</v>
      </c>
      <c r="H93">
        <v>0</v>
      </c>
      <c r="I93">
        <v>0</v>
      </c>
      <c r="J93">
        <v>0</v>
      </c>
      <c r="K93">
        <v>0</v>
      </c>
      <c r="L93" s="102">
        <v>0</v>
      </c>
      <c r="M93">
        <v>0</v>
      </c>
      <c r="N93">
        <v>0</v>
      </c>
      <c r="O93">
        <v>0</v>
      </c>
      <c r="P93">
        <v>0</v>
      </c>
      <c r="R93">
        <v>0</v>
      </c>
      <c r="S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row>
    <row r="94" spans="1:42" x14ac:dyDescent="0.25">
      <c r="A94" s="1">
        <v>0</v>
      </c>
      <c r="B94" s="1">
        <v>0</v>
      </c>
      <c r="C94">
        <v>0</v>
      </c>
      <c r="D94">
        <v>0</v>
      </c>
      <c r="E94">
        <v>0</v>
      </c>
      <c r="F94">
        <v>0</v>
      </c>
      <c r="G94">
        <v>0</v>
      </c>
      <c r="H94">
        <v>0</v>
      </c>
      <c r="I94">
        <v>0</v>
      </c>
      <c r="J94">
        <v>0</v>
      </c>
      <c r="K94">
        <v>0</v>
      </c>
      <c r="L94" s="102">
        <v>0</v>
      </c>
      <c r="M94">
        <v>0</v>
      </c>
      <c r="N94">
        <v>0</v>
      </c>
      <c r="O94">
        <v>0</v>
      </c>
      <c r="P94">
        <v>0</v>
      </c>
      <c r="R94">
        <v>0</v>
      </c>
      <c r="S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row>
    <row r="95" spans="1:42" x14ac:dyDescent="0.25">
      <c r="A95" s="1">
        <v>0</v>
      </c>
      <c r="B95" s="1">
        <v>0</v>
      </c>
      <c r="C95">
        <v>0</v>
      </c>
      <c r="D95">
        <v>0</v>
      </c>
      <c r="E95">
        <v>0</v>
      </c>
      <c r="F95">
        <v>0</v>
      </c>
      <c r="G95">
        <v>0</v>
      </c>
      <c r="H95">
        <v>0</v>
      </c>
      <c r="I95">
        <v>0</v>
      </c>
      <c r="J95">
        <v>0</v>
      </c>
      <c r="K95">
        <v>0</v>
      </c>
      <c r="L95" s="102">
        <v>0</v>
      </c>
      <c r="M95">
        <v>0</v>
      </c>
      <c r="N95">
        <v>0</v>
      </c>
      <c r="O95">
        <v>0</v>
      </c>
      <c r="P95">
        <v>0</v>
      </c>
      <c r="R95">
        <v>0</v>
      </c>
      <c r="S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row>
    <row r="96" spans="1:42" x14ac:dyDescent="0.25">
      <c r="A96" s="1">
        <v>0</v>
      </c>
      <c r="B96" s="1">
        <v>0</v>
      </c>
      <c r="C96">
        <v>0</v>
      </c>
      <c r="D96">
        <v>0</v>
      </c>
      <c r="E96">
        <v>0</v>
      </c>
      <c r="F96">
        <v>0</v>
      </c>
      <c r="G96">
        <v>0</v>
      </c>
      <c r="H96">
        <v>0</v>
      </c>
      <c r="I96">
        <v>0</v>
      </c>
      <c r="J96">
        <v>0</v>
      </c>
      <c r="K96">
        <v>0</v>
      </c>
      <c r="L96" s="102">
        <v>0</v>
      </c>
      <c r="M96">
        <v>0</v>
      </c>
      <c r="N96">
        <v>0</v>
      </c>
      <c r="O96">
        <v>0</v>
      </c>
      <c r="P96">
        <v>0</v>
      </c>
      <c r="R96">
        <v>0</v>
      </c>
      <c r="S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row>
    <row r="97" spans="1:42" x14ac:dyDescent="0.25">
      <c r="A97" s="1">
        <v>0</v>
      </c>
      <c r="B97" s="1">
        <v>0</v>
      </c>
      <c r="C97">
        <v>0</v>
      </c>
      <c r="D97">
        <v>0</v>
      </c>
      <c r="E97">
        <v>0</v>
      </c>
      <c r="F97">
        <v>0</v>
      </c>
      <c r="G97">
        <v>0</v>
      </c>
      <c r="H97">
        <v>0</v>
      </c>
      <c r="I97">
        <v>0</v>
      </c>
      <c r="J97">
        <v>0</v>
      </c>
      <c r="K97">
        <v>0</v>
      </c>
      <c r="L97" s="102">
        <v>0</v>
      </c>
      <c r="M97">
        <v>0</v>
      </c>
      <c r="N97">
        <v>0</v>
      </c>
      <c r="O97">
        <v>0</v>
      </c>
      <c r="P97">
        <v>0</v>
      </c>
      <c r="R97">
        <v>0</v>
      </c>
      <c r="S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row>
    <row r="98" spans="1:42" x14ac:dyDescent="0.25">
      <c r="A98" s="1">
        <v>0</v>
      </c>
      <c r="B98" s="1">
        <v>0</v>
      </c>
      <c r="C98">
        <v>0</v>
      </c>
      <c r="D98">
        <v>0</v>
      </c>
      <c r="E98">
        <v>0</v>
      </c>
      <c r="F98">
        <v>0</v>
      </c>
      <c r="G98">
        <v>0</v>
      </c>
      <c r="H98">
        <v>0</v>
      </c>
      <c r="I98">
        <v>0</v>
      </c>
      <c r="J98">
        <v>0</v>
      </c>
      <c r="K98">
        <v>0</v>
      </c>
      <c r="L98" s="102">
        <v>0</v>
      </c>
      <c r="M98">
        <v>0</v>
      </c>
      <c r="N98">
        <v>0</v>
      </c>
      <c r="O98">
        <v>0</v>
      </c>
      <c r="P98">
        <v>0</v>
      </c>
      <c r="R98">
        <v>0</v>
      </c>
      <c r="S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row>
    <row r="99" spans="1:42" x14ac:dyDescent="0.25">
      <c r="A99" s="1">
        <v>0</v>
      </c>
      <c r="B99" s="1">
        <v>0</v>
      </c>
      <c r="C99">
        <v>0</v>
      </c>
      <c r="D99">
        <v>0</v>
      </c>
      <c r="E99">
        <v>0</v>
      </c>
      <c r="F99">
        <v>0</v>
      </c>
      <c r="G99">
        <v>0</v>
      </c>
      <c r="H99">
        <v>0</v>
      </c>
      <c r="I99">
        <v>0</v>
      </c>
      <c r="J99">
        <v>0</v>
      </c>
      <c r="K99">
        <v>0</v>
      </c>
      <c r="L99" s="102">
        <v>0</v>
      </c>
      <c r="M99">
        <v>0</v>
      </c>
      <c r="N99">
        <v>0</v>
      </c>
      <c r="O99">
        <v>0</v>
      </c>
      <c r="P99">
        <v>0</v>
      </c>
      <c r="R99">
        <v>0</v>
      </c>
      <c r="S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row>
    <row r="100" spans="1:42" x14ac:dyDescent="0.25">
      <c r="A100" s="1">
        <v>0</v>
      </c>
      <c r="B100" s="1">
        <v>0</v>
      </c>
      <c r="C100">
        <v>0</v>
      </c>
      <c r="D100">
        <v>0</v>
      </c>
      <c r="E100">
        <v>0</v>
      </c>
      <c r="F100">
        <v>0</v>
      </c>
      <c r="G100">
        <v>0</v>
      </c>
      <c r="H100">
        <v>0</v>
      </c>
      <c r="I100">
        <v>0</v>
      </c>
      <c r="J100">
        <v>0</v>
      </c>
      <c r="K100">
        <v>0</v>
      </c>
      <c r="L100" s="102">
        <v>0</v>
      </c>
      <c r="M100">
        <v>0</v>
      </c>
      <c r="N100">
        <v>0</v>
      </c>
      <c r="O100">
        <v>0</v>
      </c>
      <c r="P100">
        <v>0</v>
      </c>
      <c r="R100">
        <v>0</v>
      </c>
      <c r="S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row>
    <row r="101" spans="1:42" x14ac:dyDescent="0.25">
      <c r="A101" s="1">
        <v>0</v>
      </c>
      <c r="B101" s="1">
        <v>0</v>
      </c>
      <c r="C101">
        <v>0</v>
      </c>
      <c r="D101">
        <v>0</v>
      </c>
      <c r="E101">
        <v>0</v>
      </c>
      <c r="F101">
        <v>0</v>
      </c>
      <c r="G101">
        <v>0</v>
      </c>
      <c r="H101">
        <v>0</v>
      </c>
      <c r="I101">
        <v>0</v>
      </c>
      <c r="J101">
        <v>0</v>
      </c>
      <c r="K101">
        <v>0</v>
      </c>
      <c r="L101" s="102">
        <v>0</v>
      </c>
      <c r="M101">
        <v>0</v>
      </c>
      <c r="N101">
        <v>0</v>
      </c>
      <c r="O101">
        <v>0</v>
      </c>
      <c r="P101">
        <v>0</v>
      </c>
      <c r="R101">
        <v>0</v>
      </c>
      <c r="S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row>
    <row r="102" spans="1:42" x14ac:dyDescent="0.25">
      <c r="A102" s="1">
        <v>0</v>
      </c>
      <c r="B102" s="1">
        <v>0</v>
      </c>
      <c r="C102">
        <v>0</v>
      </c>
      <c r="D102">
        <v>0</v>
      </c>
      <c r="E102">
        <v>0</v>
      </c>
      <c r="F102">
        <v>0</v>
      </c>
      <c r="G102">
        <v>0</v>
      </c>
      <c r="H102">
        <v>0</v>
      </c>
      <c r="I102">
        <v>0</v>
      </c>
      <c r="J102">
        <v>0</v>
      </c>
      <c r="K102">
        <v>0</v>
      </c>
      <c r="L102" s="102">
        <v>0</v>
      </c>
      <c r="M102">
        <v>0</v>
      </c>
      <c r="N102">
        <v>0</v>
      </c>
      <c r="O102">
        <v>0</v>
      </c>
      <c r="P102">
        <v>0</v>
      </c>
      <c r="R102">
        <v>0</v>
      </c>
      <c r="S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row>
    <row r="103" spans="1:42" x14ac:dyDescent="0.25">
      <c r="A103" s="1">
        <v>0</v>
      </c>
      <c r="B103" s="1">
        <v>0</v>
      </c>
      <c r="C103">
        <v>0</v>
      </c>
      <c r="D103">
        <v>0</v>
      </c>
      <c r="E103">
        <v>0</v>
      </c>
      <c r="F103">
        <v>0</v>
      </c>
      <c r="G103">
        <v>0</v>
      </c>
      <c r="H103">
        <v>0</v>
      </c>
      <c r="I103">
        <v>0</v>
      </c>
      <c r="J103">
        <v>0</v>
      </c>
      <c r="K103">
        <v>0</v>
      </c>
      <c r="L103" s="102">
        <v>0</v>
      </c>
      <c r="M103">
        <v>0</v>
      </c>
      <c r="N103">
        <v>0</v>
      </c>
      <c r="O103">
        <v>0</v>
      </c>
      <c r="P103">
        <v>0</v>
      </c>
      <c r="R103">
        <v>0</v>
      </c>
      <c r="S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row>
    <row r="104" spans="1:42" x14ac:dyDescent="0.25">
      <c r="A104" s="1">
        <v>0</v>
      </c>
      <c r="B104" s="1">
        <v>0</v>
      </c>
      <c r="C104">
        <v>0</v>
      </c>
      <c r="D104">
        <v>0</v>
      </c>
      <c r="E104">
        <v>0</v>
      </c>
      <c r="F104">
        <v>0</v>
      </c>
      <c r="G104">
        <v>0</v>
      </c>
      <c r="H104">
        <v>0</v>
      </c>
      <c r="I104">
        <v>0</v>
      </c>
      <c r="J104">
        <v>0</v>
      </c>
      <c r="K104">
        <v>0</v>
      </c>
      <c r="L104" s="102">
        <v>0</v>
      </c>
      <c r="M104">
        <v>0</v>
      </c>
      <c r="N104">
        <v>0</v>
      </c>
      <c r="O104">
        <v>0</v>
      </c>
      <c r="P104">
        <v>0</v>
      </c>
      <c r="R104">
        <v>0</v>
      </c>
      <c r="S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row>
    <row r="105" spans="1:42" x14ac:dyDescent="0.25">
      <c r="A105" s="1">
        <v>0</v>
      </c>
      <c r="B105" s="1">
        <v>0</v>
      </c>
      <c r="C105">
        <v>0</v>
      </c>
      <c r="D105">
        <v>0</v>
      </c>
      <c r="E105">
        <v>0</v>
      </c>
      <c r="F105">
        <v>0</v>
      </c>
      <c r="G105">
        <v>0</v>
      </c>
      <c r="H105">
        <v>0</v>
      </c>
      <c r="I105">
        <v>0</v>
      </c>
      <c r="J105">
        <v>0</v>
      </c>
      <c r="K105">
        <v>0</v>
      </c>
      <c r="L105" s="102">
        <v>0</v>
      </c>
      <c r="M105">
        <v>0</v>
      </c>
      <c r="N105">
        <v>0</v>
      </c>
      <c r="O105">
        <v>0</v>
      </c>
      <c r="P105">
        <v>0</v>
      </c>
      <c r="R105">
        <v>0</v>
      </c>
      <c r="S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row>
    <row r="106" spans="1:42" x14ac:dyDescent="0.25">
      <c r="A106" s="1">
        <v>0</v>
      </c>
      <c r="B106" s="1">
        <v>0</v>
      </c>
      <c r="C106">
        <v>0</v>
      </c>
      <c r="D106">
        <v>0</v>
      </c>
      <c r="E106">
        <v>0</v>
      </c>
      <c r="F106">
        <v>0</v>
      </c>
      <c r="G106">
        <v>0</v>
      </c>
      <c r="H106">
        <v>0</v>
      </c>
      <c r="I106">
        <v>0</v>
      </c>
      <c r="J106">
        <v>0</v>
      </c>
      <c r="K106">
        <v>0</v>
      </c>
      <c r="L106" s="102">
        <v>0</v>
      </c>
      <c r="M106">
        <v>0</v>
      </c>
      <c r="N106">
        <v>0</v>
      </c>
      <c r="O106">
        <v>0</v>
      </c>
      <c r="P106">
        <v>0</v>
      </c>
      <c r="R106">
        <v>0</v>
      </c>
      <c r="S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row>
    <row r="107" spans="1:42" x14ac:dyDescent="0.25">
      <c r="A107" s="1">
        <v>0</v>
      </c>
      <c r="B107" s="1">
        <v>0</v>
      </c>
      <c r="C107">
        <v>0</v>
      </c>
      <c r="D107">
        <v>0</v>
      </c>
      <c r="E107">
        <v>0</v>
      </c>
      <c r="F107">
        <v>0</v>
      </c>
      <c r="G107">
        <v>0</v>
      </c>
      <c r="H107">
        <v>0</v>
      </c>
      <c r="I107">
        <v>0</v>
      </c>
      <c r="J107">
        <v>0</v>
      </c>
      <c r="K107">
        <v>0</v>
      </c>
      <c r="L107" s="102">
        <v>0</v>
      </c>
      <c r="M107">
        <v>0</v>
      </c>
      <c r="N107">
        <v>0</v>
      </c>
      <c r="O107">
        <v>0</v>
      </c>
      <c r="P107">
        <v>0</v>
      </c>
      <c r="R107">
        <v>0</v>
      </c>
      <c r="S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row>
    <row r="108" spans="1:42" x14ac:dyDescent="0.25">
      <c r="A108" s="1">
        <v>0</v>
      </c>
      <c r="B108" s="1">
        <v>0</v>
      </c>
      <c r="C108">
        <v>0</v>
      </c>
      <c r="D108">
        <v>0</v>
      </c>
      <c r="E108">
        <v>0</v>
      </c>
      <c r="F108">
        <v>0</v>
      </c>
      <c r="G108">
        <v>0</v>
      </c>
      <c r="H108">
        <v>0</v>
      </c>
      <c r="I108">
        <v>0</v>
      </c>
      <c r="J108">
        <v>0</v>
      </c>
      <c r="K108">
        <v>0</v>
      </c>
      <c r="L108" s="102">
        <v>0</v>
      </c>
      <c r="M108">
        <v>0</v>
      </c>
      <c r="N108">
        <v>0</v>
      </c>
      <c r="O108">
        <v>0</v>
      </c>
      <c r="P108">
        <v>0</v>
      </c>
      <c r="R108">
        <v>0</v>
      </c>
      <c r="S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row>
    <row r="109" spans="1:42" x14ac:dyDescent="0.25">
      <c r="A109" s="1">
        <v>0</v>
      </c>
      <c r="B109" s="1">
        <v>0</v>
      </c>
      <c r="C109">
        <v>0</v>
      </c>
      <c r="D109">
        <v>0</v>
      </c>
      <c r="E109">
        <v>0</v>
      </c>
      <c r="F109">
        <v>0</v>
      </c>
      <c r="G109">
        <v>0</v>
      </c>
      <c r="H109">
        <v>0</v>
      </c>
      <c r="I109">
        <v>0</v>
      </c>
      <c r="J109">
        <v>0</v>
      </c>
      <c r="K109">
        <v>0</v>
      </c>
      <c r="L109" s="102">
        <v>0</v>
      </c>
      <c r="M109">
        <v>0</v>
      </c>
      <c r="N109">
        <v>0</v>
      </c>
      <c r="O109">
        <v>0</v>
      </c>
      <c r="P109">
        <v>0</v>
      </c>
      <c r="R109">
        <v>0</v>
      </c>
      <c r="S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row>
    <row r="110" spans="1:42" x14ac:dyDescent="0.25">
      <c r="A110" s="1">
        <v>0</v>
      </c>
      <c r="B110" s="1">
        <v>0</v>
      </c>
      <c r="C110">
        <v>0</v>
      </c>
      <c r="D110">
        <v>0</v>
      </c>
      <c r="E110">
        <v>0</v>
      </c>
      <c r="F110">
        <v>0</v>
      </c>
      <c r="G110">
        <v>0</v>
      </c>
      <c r="H110">
        <v>0</v>
      </c>
      <c r="I110">
        <v>0</v>
      </c>
      <c r="J110">
        <v>0</v>
      </c>
      <c r="K110">
        <v>0</v>
      </c>
      <c r="L110" s="102">
        <v>0</v>
      </c>
      <c r="M110">
        <v>0</v>
      </c>
      <c r="N110">
        <v>0</v>
      </c>
      <c r="O110">
        <v>0</v>
      </c>
      <c r="P110">
        <v>0</v>
      </c>
      <c r="R110">
        <v>0</v>
      </c>
      <c r="S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row>
    <row r="111" spans="1:42" x14ac:dyDescent="0.25">
      <c r="A111" s="1">
        <v>0</v>
      </c>
      <c r="B111" s="1">
        <v>0</v>
      </c>
      <c r="C111">
        <v>0</v>
      </c>
      <c r="D111">
        <v>0</v>
      </c>
      <c r="E111">
        <v>0</v>
      </c>
      <c r="F111">
        <v>0</v>
      </c>
      <c r="G111">
        <v>0</v>
      </c>
      <c r="H111">
        <v>0</v>
      </c>
      <c r="I111">
        <v>0</v>
      </c>
      <c r="J111">
        <v>0</v>
      </c>
      <c r="K111">
        <v>0</v>
      </c>
      <c r="L111" s="102">
        <v>0</v>
      </c>
      <c r="M111">
        <v>0</v>
      </c>
      <c r="N111">
        <v>0</v>
      </c>
      <c r="O111">
        <v>0</v>
      </c>
      <c r="P111">
        <v>0</v>
      </c>
      <c r="R111">
        <v>0</v>
      </c>
      <c r="S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row>
    <row r="112" spans="1:42" x14ac:dyDescent="0.25">
      <c r="A112" s="1">
        <v>0</v>
      </c>
      <c r="B112" s="1">
        <v>0</v>
      </c>
      <c r="C112">
        <v>0</v>
      </c>
      <c r="D112">
        <v>0</v>
      </c>
      <c r="E112">
        <v>0</v>
      </c>
      <c r="F112">
        <v>0</v>
      </c>
      <c r="G112">
        <v>0</v>
      </c>
      <c r="H112">
        <v>0</v>
      </c>
      <c r="I112">
        <v>0</v>
      </c>
      <c r="J112">
        <v>0</v>
      </c>
      <c r="K112">
        <v>0</v>
      </c>
      <c r="L112" s="102">
        <v>0</v>
      </c>
      <c r="M112">
        <v>0</v>
      </c>
      <c r="N112">
        <v>0</v>
      </c>
      <c r="O112">
        <v>0</v>
      </c>
      <c r="P112">
        <v>0</v>
      </c>
      <c r="R112">
        <v>0</v>
      </c>
      <c r="S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row>
    <row r="113" spans="1:42" x14ac:dyDescent="0.25">
      <c r="A113" s="1">
        <v>0</v>
      </c>
      <c r="B113" s="1">
        <v>0</v>
      </c>
      <c r="C113">
        <v>0</v>
      </c>
      <c r="D113">
        <v>0</v>
      </c>
      <c r="E113">
        <v>0</v>
      </c>
      <c r="F113">
        <v>0</v>
      </c>
      <c r="G113">
        <v>0</v>
      </c>
      <c r="H113">
        <v>0</v>
      </c>
      <c r="I113">
        <v>0</v>
      </c>
      <c r="J113">
        <v>0</v>
      </c>
      <c r="K113">
        <v>0</v>
      </c>
      <c r="L113" s="102">
        <v>0</v>
      </c>
      <c r="M113">
        <v>0</v>
      </c>
      <c r="N113">
        <v>0</v>
      </c>
      <c r="O113">
        <v>0</v>
      </c>
      <c r="P113">
        <v>0</v>
      </c>
      <c r="R113">
        <v>0</v>
      </c>
      <c r="S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row>
    <row r="114" spans="1:42" x14ac:dyDescent="0.25">
      <c r="A114" s="1">
        <v>0</v>
      </c>
      <c r="B114" s="1">
        <v>0</v>
      </c>
      <c r="C114">
        <v>0</v>
      </c>
      <c r="D114">
        <v>0</v>
      </c>
      <c r="E114">
        <v>0</v>
      </c>
      <c r="F114">
        <v>0</v>
      </c>
      <c r="G114">
        <v>0</v>
      </c>
      <c r="H114">
        <v>0</v>
      </c>
      <c r="I114">
        <v>0</v>
      </c>
      <c r="J114">
        <v>0</v>
      </c>
      <c r="K114">
        <v>0</v>
      </c>
      <c r="L114" s="102">
        <v>0</v>
      </c>
      <c r="M114">
        <v>0</v>
      </c>
      <c r="N114">
        <v>0</v>
      </c>
      <c r="O114">
        <v>0</v>
      </c>
      <c r="P114">
        <v>0</v>
      </c>
      <c r="R114">
        <v>0</v>
      </c>
      <c r="S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row>
    <row r="115" spans="1:42" x14ac:dyDescent="0.25">
      <c r="A115" s="1">
        <v>0</v>
      </c>
      <c r="B115" s="1">
        <v>0</v>
      </c>
      <c r="C115">
        <v>0</v>
      </c>
      <c r="D115">
        <v>0</v>
      </c>
      <c r="E115">
        <v>0</v>
      </c>
      <c r="F115">
        <v>0</v>
      </c>
      <c r="G115">
        <v>0</v>
      </c>
      <c r="H115">
        <v>0</v>
      </c>
      <c r="I115">
        <v>0</v>
      </c>
      <c r="J115">
        <v>0</v>
      </c>
      <c r="K115">
        <v>0</v>
      </c>
      <c r="L115" s="102">
        <v>0</v>
      </c>
      <c r="M115">
        <v>0</v>
      </c>
      <c r="N115">
        <v>0</v>
      </c>
      <c r="O115">
        <v>0</v>
      </c>
      <c r="P115">
        <v>0</v>
      </c>
      <c r="R115">
        <v>0</v>
      </c>
      <c r="S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row>
    <row r="116" spans="1:42" x14ac:dyDescent="0.25">
      <c r="A116" s="1">
        <v>0</v>
      </c>
      <c r="B116" s="1">
        <v>0</v>
      </c>
      <c r="C116">
        <v>0</v>
      </c>
      <c r="D116">
        <v>0</v>
      </c>
      <c r="E116">
        <v>0</v>
      </c>
      <c r="F116">
        <v>0</v>
      </c>
      <c r="G116">
        <v>0</v>
      </c>
      <c r="H116">
        <v>0</v>
      </c>
      <c r="I116">
        <v>0</v>
      </c>
      <c r="J116">
        <v>0</v>
      </c>
      <c r="K116">
        <v>0</v>
      </c>
      <c r="L116" s="102">
        <v>0</v>
      </c>
      <c r="M116">
        <v>0</v>
      </c>
      <c r="N116">
        <v>0</v>
      </c>
      <c r="O116">
        <v>0</v>
      </c>
      <c r="P116">
        <v>0</v>
      </c>
      <c r="R116">
        <v>0</v>
      </c>
      <c r="S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row>
    <row r="117" spans="1:42" x14ac:dyDescent="0.25">
      <c r="A117" s="1">
        <v>0</v>
      </c>
      <c r="B117" s="1">
        <v>0</v>
      </c>
      <c r="C117">
        <v>0</v>
      </c>
      <c r="D117">
        <v>0</v>
      </c>
      <c r="E117">
        <v>0</v>
      </c>
      <c r="F117">
        <v>0</v>
      </c>
      <c r="G117">
        <v>0</v>
      </c>
      <c r="H117">
        <v>0</v>
      </c>
      <c r="I117">
        <v>0</v>
      </c>
      <c r="J117">
        <v>0</v>
      </c>
      <c r="K117">
        <v>0</v>
      </c>
      <c r="L117" s="102">
        <v>0</v>
      </c>
      <c r="M117">
        <v>0</v>
      </c>
      <c r="N117">
        <v>0</v>
      </c>
      <c r="O117">
        <v>0</v>
      </c>
      <c r="P117">
        <v>0</v>
      </c>
      <c r="R117">
        <v>0</v>
      </c>
      <c r="S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row>
    <row r="118" spans="1:42" x14ac:dyDescent="0.25">
      <c r="A118" s="1">
        <v>0</v>
      </c>
      <c r="B118" s="1">
        <v>0</v>
      </c>
      <c r="C118">
        <v>0</v>
      </c>
      <c r="D118">
        <v>0</v>
      </c>
      <c r="E118">
        <v>0</v>
      </c>
      <c r="F118">
        <v>0</v>
      </c>
      <c r="G118">
        <v>0</v>
      </c>
      <c r="H118">
        <v>0</v>
      </c>
      <c r="I118">
        <v>0</v>
      </c>
      <c r="J118">
        <v>0</v>
      </c>
      <c r="K118">
        <v>0</v>
      </c>
      <c r="L118" s="102">
        <v>0</v>
      </c>
      <c r="M118">
        <v>0</v>
      </c>
      <c r="N118">
        <v>0</v>
      </c>
      <c r="O118">
        <v>0</v>
      </c>
      <c r="P118">
        <v>0</v>
      </c>
      <c r="R118">
        <v>0</v>
      </c>
      <c r="S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row>
    <row r="119" spans="1:42" x14ac:dyDescent="0.25">
      <c r="A119" s="1">
        <v>0</v>
      </c>
      <c r="B119" s="1">
        <v>0</v>
      </c>
      <c r="C119">
        <v>0</v>
      </c>
      <c r="D119">
        <v>0</v>
      </c>
      <c r="E119">
        <v>0</v>
      </c>
      <c r="F119">
        <v>0</v>
      </c>
      <c r="G119">
        <v>0</v>
      </c>
      <c r="H119">
        <v>0</v>
      </c>
      <c r="I119">
        <v>0</v>
      </c>
      <c r="J119">
        <v>0</v>
      </c>
      <c r="K119">
        <v>0</v>
      </c>
      <c r="L119" s="102">
        <v>0</v>
      </c>
      <c r="M119">
        <v>0</v>
      </c>
      <c r="N119">
        <v>0</v>
      </c>
      <c r="O119">
        <v>0</v>
      </c>
      <c r="P119">
        <v>0</v>
      </c>
      <c r="R119">
        <v>0</v>
      </c>
      <c r="S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row>
    <row r="120" spans="1:42" x14ac:dyDescent="0.25">
      <c r="A120" s="1">
        <v>0</v>
      </c>
      <c r="B120" s="1">
        <v>0</v>
      </c>
      <c r="C120">
        <v>0</v>
      </c>
      <c r="D120">
        <v>0</v>
      </c>
      <c r="E120">
        <v>0</v>
      </c>
      <c r="F120">
        <v>0</v>
      </c>
      <c r="G120">
        <v>0</v>
      </c>
      <c r="H120">
        <v>0</v>
      </c>
      <c r="I120">
        <v>0</v>
      </c>
      <c r="J120">
        <v>0</v>
      </c>
      <c r="K120">
        <v>0</v>
      </c>
      <c r="L120" s="102">
        <v>0</v>
      </c>
      <c r="M120">
        <v>0</v>
      </c>
      <c r="N120">
        <v>0</v>
      </c>
      <c r="O120">
        <v>0</v>
      </c>
      <c r="P120">
        <v>0</v>
      </c>
      <c r="R120">
        <v>0</v>
      </c>
      <c r="S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row>
    <row r="121" spans="1:42" x14ac:dyDescent="0.25">
      <c r="A121" s="1">
        <v>0</v>
      </c>
      <c r="B121" s="1">
        <v>0</v>
      </c>
      <c r="C121">
        <v>0</v>
      </c>
      <c r="D121">
        <v>0</v>
      </c>
      <c r="E121">
        <v>0</v>
      </c>
      <c r="F121">
        <v>0</v>
      </c>
      <c r="G121">
        <v>0</v>
      </c>
      <c r="H121">
        <v>0</v>
      </c>
      <c r="I121">
        <v>0</v>
      </c>
      <c r="J121">
        <v>0</v>
      </c>
      <c r="K121">
        <v>0</v>
      </c>
      <c r="L121" s="102">
        <v>0</v>
      </c>
      <c r="M121">
        <v>0</v>
      </c>
      <c r="N121">
        <v>0</v>
      </c>
      <c r="O121">
        <v>0</v>
      </c>
      <c r="P121">
        <v>0</v>
      </c>
      <c r="R121">
        <v>0</v>
      </c>
      <c r="S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row>
    <row r="122" spans="1:42" x14ac:dyDescent="0.25">
      <c r="A122" s="1">
        <v>0</v>
      </c>
      <c r="B122" s="1">
        <v>0</v>
      </c>
      <c r="C122">
        <v>0</v>
      </c>
      <c r="D122">
        <v>0</v>
      </c>
      <c r="E122">
        <v>0</v>
      </c>
      <c r="F122">
        <v>0</v>
      </c>
      <c r="G122">
        <v>0</v>
      </c>
      <c r="H122">
        <v>0</v>
      </c>
      <c r="I122">
        <v>0</v>
      </c>
      <c r="J122">
        <v>0</v>
      </c>
      <c r="K122">
        <v>0</v>
      </c>
      <c r="L122" s="102">
        <v>0</v>
      </c>
      <c r="M122">
        <v>0</v>
      </c>
      <c r="N122">
        <v>0</v>
      </c>
      <c r="O122">
        <v>0</v>
      </c>
      <c r="P122">
        <v>0</v>
      </c>
      <c r="R122">
        <v>0</v>
      </c>
      <c r="S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row>
    <row r="123" spans="1:42" x14ac:dyDescent="0.25">
      <c r="A123" s="1">
        <v>0</v>
      </c>
      <c r="B123" s="1">
        <v>0</v>
      </c>
      <c r="C123">
        <v>0</v>
      </c>
      <c r="D123">
        <v>0</v>
      </c>
      <c r="E123">
        <v>0</v>
      </c>
      <c r="F123">
        <v>0</v>
      </c>
      <c r="G123">
        <v>0</v>
      </c>
      <c r="H123">
        <v>0</v>
      </c>
      <c r="I123">
        <v>0</v>
      </c>
      <c r="J123">
        <v>0</v>
      </c>
      <c r="K123">
        <v>0</v>
      </c>
      <c r="L123" s="102">
        <v>0</v>
      </c>
      <c r="M123">
        <v>0</v>
      </c>
      <c r="N123">
        <v>0</v>
      </c>
      <c r="O123">
        <v>0</v>
      </c>
      <c r="P123">
        <v>0</v>
      </c>
      <c r="R123">
        <v>0</v>
      </c>
      <c r="S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row>
    <row r="124" spans="1:42" x14ac:dyDescent="0.25">
      <c r="A124" s="1">
        <v>0</v>
      </c>
      <c r="B124" s="1">
        <v>0</v>
      </c>
      <c r="C124">
        <v>0</v>
      </c>
      <c r="D124">
        <v>0</v>
      </c>
      <c r="E124">
        <v>0</v>
      </c>
      <c r="F124">
        <v>0</v>
      </c>
      <c r="G124">
        <v>0</v>
      </c>
      <c r="H124">
        <v>0</v>
      </c>
      <c r="I124">
        <v>0</v>
      </c>
      <c r="J124">
        <v>0</v>
      </c>
      <c r="K124">
        <v>0</v>
      </c>
      <c r="L124" s="102">
        <v>0</v>
      </c>
      <c r="M124">
        <v>0</v>
      </c>
      <c r="N124">
        <v>0</v>
      </c>
      <c r="O124">
        <v>0</v>
      </c>
      <c r="P124">
        <v>0</v>
      </c>
      <c r="R124">
        <v>0</v>
      </c>
      <c r="S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row>
    <row r="125" spans="1:42" x14ac:dyDescent="0.25">
      <c r="A125" s="1">
        <v>0</v>
      </c>
      <c r="B125" s="1">
        <v>0</v>
      </c>
      <c r="C125">
        <v>0</v>
      </c>
      <c r="D125">
        <v>0</v>
      </c>
      <c r="E125">
        <v>0</v>
      </c>
      <c r="F125">
        <v>0</v>
      </c>
      <c r="G125">
        <v>0</v>
      </c>
      <c r="H125">
        <v>0</v>
      </c>
      <c r="I125">
        <v>0</v>
      </c>
      <c r="J125">
        <v>0</v>
      </c>
      <c r="K125">
        <v>0</v>
      </c>
      <c r="L125" s="102">
        <v>0</v>
      </c>
      <c r="M125">
        <v>0</v>
      </c>
      <c r="N125">
        <v>0</v>
      </c>
      <c r="O125">
        <v>0</v>
      </c>
      <c r="P125">
        <v>0</v>
      </c>
      <c r="R125">
        <v>0</v>
      </c>
      <c r="S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row>
    <row r="126" spans="1:42" x14ac:dyDescent="0.25">
      <c r="A126" s="1">
        <v>0</v>
      </c>
      <c r="B126" s="1">
        <v>0</v>
      </c>
      <c r="C126">
        <v>0</v>
      </c>
      <c r="D126">
        <v>0</v>
      </c>
      <c r="E126">
        <v>0</v>
      </c>
      <c r="F126">
        <v>0</v>
      </c>
      <c r="G126">
        <v>0</v>
      </c>
      <c r="H126">
        <v>0</v>
      </c>
      <c r="I126">
        <v>0</v>
      </c>
      <c r="J126">
        <v>0</v>
      </c>
      <c r="K126">
        <v>0</v>
      </c>
      <c r="L126" s="102">
        <v>0</v>
      </c>
      <c r="M126">
        <v>0</v>
      </c>
      <c r="N126">
        <v>0</v>
      </c>
      <c r="O126">
        <v>0</v>
      </c>
      <c r="P126">
        <v>0</v>
      </c>
      <c r="R126">
        <v>0</v>
      </c>
      <c r="S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row>
    <row r="127" spans="1:42" x14ac:dyDescent="0.25">
      <c r="A127" s="1">
        <v>0</v>
      </c>
      <c r="B127" s="1">
        <v>0</v>
      </c>
      <c r="C127">
        <v>0</v>
      </c>
      <c r="D127">
        <v>0</v>
      </c>
      <c r="E127">
        <v>0</v>
      </c>
      <c r="F127">
        <v>0</v>
      </c>
      <c r="G127">
        <v>0</v>
      </c>
      <c r="H127">
        <v>0</v>
      </c>
      <c r="I127">
        <v>0</v>
      </c>
      <c r="J127">
        <v>0</v>
      </c>
      <c r="K127">
        <v>0</v>
      </c>
      <c r="L127" s="102">
        <v>0</v>
      </c>
      <c r="M127">
        <v>0</v>
      </c>
      <c r="N127">
        <v>0</v>
      </c>
      <c r="O127">
        <v>0</v>
      </c>
      <c r="P127">
        <v>0</v>
      </c>
      <c r="R127">
        <v>0</v>
      </c>
      <c r="S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row>
    <row r="128" spans="1:42" x14ac:dyDescent="0.25">
      <c r="A128" s="1">
        <v>0</v>
      </c>
      <c r="B128" s="1">
        <v>0</v>
      </c>
      <c r="C128">
        <v>0</v>
      </c>
      <c r="D128">
        <v>0</v>
      </c>
      <c r="E128">
        <v>0</v>
      </c>
      <c r="F128">
        <v>0</v>
      </c>
      <c r="G128">
        <v>0</v>
      </c>
      <c r="H128">
        <v>0</v>
      </c>
      <c r="I128">
        <v>0</v>
      </c>
      <c r="J128">
        <v>0</v>
      </c>
      <c r="K128">
        <v>0</v>
      </c>
      <c r="L128" s="102">
        <v>0</v>
      </c>
      <c r="M128">
        <v>0</v>
      </c>
      <c r="N128">
        <v>0</v>
      </c>
      <c r="O128">
        <v>0</v>
      </c>
      <c r="P128">
        <v>0</v>
      </c>
      <c r="R128">
        <v>0</v>
      </c>
      <c r="S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row>
    <row r="129" spans="1:42" x14ac:dyDescent="0.25">
      <c r="A129" s="1">
        <v>0</v>
      </c>
      <c r="B129" s="1">
        <v>0</v>
      </c>
      <c r="C129">
        <v>0</v>
      </c>
      <c r="D129">
        <v>0</v>
      </c>
      <c r="E129">
        <v>0</v>
      </c>
      <c r="F129">
        <v>0</v>
      </c>
      <c r="G129">
        <v>0</v>
      </c>
      <c r="H129">
        <v>0</v>
      </c>
      <c r="I129">
        <v>0</v>
      </c>
      <c r="J129">
        <v>0</v>
      </c>
      <c r="K129">
        <v>0</v>
      </c>
      <c r="L129" s="102">
        <v>0</v>
      </c>
      <c r="M129">
        <v>0</v>
      </c>
      <c r="N129">
        <v>0</v>
      </c>
      <c r="O129">
        <v>0</v>
      </c>
      <c r="P129">
        <v>0</v>
      </c>
      <c r="R129">
        <v>0</v>
      </c>
      <c r="S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row>
    <row r="130" spans="1:42" x14ac:dyDescent="0.25">
      <c r="A130" s="1">
        <v>0</v>
      </c>
      <c r="B130" s="1">
        <v>0</v>
      </c>
      <c r="C130">
        <v>0</v>
      </c>
      <c r="D130">
        <v>0</v>
      </c>
      <c r="E130">
        <v>0</v>
      </c>
      <c r="F130">
        <v>0</v>
      </c>
      <c r="G130">
        <v>0</v>
      </c>
      <c r="H130">
        <v>0</v>
      </c>
      <c r="I130">
        <v>0</v>
      </c>
      <c r="J130">
        <v>0</v>
      </c>
      <c r="K130">
        <v>0</v>
      </c>
      <c r="L130" s="102">
        <v>0</v>
      </c>
      <c r="M130">
        <v>0</v>
      </c>
      <c r="N130">
        <v>0</v>
      </c>
      <c r="O130">
        <v>0</v>
      </c>
      <c r="P130">
        <v>0</v>
      </c>
      <c r="R130">
        <v>0</v>
      </c>
      <c r="S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row>
    <row r="131" spans="1:42" x14ac:dyDescent="0.25">
      <c r="A131" s="1">
        <v>0</v>
      </c>
      <c r="B131" s="1">
        <v>0</v>
      </c>
      <c r="C131">
        <v>0</v>
      </c>
      <c r="D131">
        <v>0</v>
      </c>
      <c r="E131">
        <v>0</v>
      </c>
      <c r="F131">
        <v>0</v>
      </c>
      <c r="G131">
        <v>0</v>
      </c>
      <c r="H131">
        <v>0</v>
      </c>
      <c r="I131">
        <v>0</v>
      </c>
      <c r="J131">
        <v>0</v>
      </c>
      <c r="K131">
        <v>0</v>
      </c>
      <c r="L131" s="102">
        <v>0</v>
      </c>
      <c r="M131">
        <v>0</v>
      </c>
      <c r="N131">
        <v>0</v>
      </c>
      <c r="O131">
        <v>0</v>
      </c>
      <c r="P131">
        <v>0</v>
      </c>
      <c r="R131">
        <v>0</v>
      </c>
      <c r="S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row>
    <row r="132" spans="1:42" x14ac:dyDescent="0.25">
      <c r="A132" s="1">
        <v>0</v>
      </c>
      <c r="B132" s="1">
        <v>0</v>
      </c>
      <c r="C132">
        <v>0</v>
      </c>
      <c r="D132">
        <v>0</v>
      </c>
      <c r="E132">
        <v>0</v>
      </c>
      <c r="F132">
        <v>0</v>
      </c>
      <c r="G132">
        <v>0</v>
      </c>
      <c r="H132">
        <v>0</v>
      </c>
      <c r="I132">
        <v>0</v>
      </c>
      <c r="J132">
        <v>0</v>
      </c>
      <c r="K132">
        <v>0</v>
      </c>
      <c r="L132" s="102">
        <v>0</v>
      </c>
      <c r="M132">
        <v>0</v>
      </c>
      <c r="N132">
        <v>0</v>
      </c>
      <c r="O132">
        <v>0</v>
      </c>
      <c r="P132">
        <v>0</v>
      </c>
      <c r="R132">
        <v>0</v>
      </c>
      <c r="S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row>
    <row r="133" spans="1:42" x14ac:dyDescent="0.25">
      <c r="A133" s="1">
        <v>0</v>
      </c>
      <c r="B133" s="1">
        <v>0</v>
      </c>
      <c r="C133">
        <v>0</v>
      </c>
      <c r="D133">
        <v>0</v>
      </c>
      <c r="E133">
        <v>0</v>
      </c>
      <c r="F133">
        <v>0</v>
      </c>
      <c r="G133">
        <v>0</v>
      </c>
      <c r="H133">
        <v>0</v>
      </c>
      <c r="I133">
        <v>0</v>
      </c>
      <c r="J133">
        <v>0</v>
      </c>
      <c r="K133">
        <v>0</v>
      </c>
      <c r="L133" s="102">
        <v>0</v>
      </c>
      <c r="M133">
        <v>0</v>
      </c>
      <c r="N133">
        <v>0</v>
      </c>
      <c r="O133">
        <v>0</v>
      </c>
      <c r="P133">
        <v>0</v>
      </c>
      <c r="R133">
        <v>0</v>
      </c>
      <c r="S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row>
    <row r="134" spans="1:42" x14ac:dyDescent="0.25">
      <c r="A134" s="1">
        <v>0</v>
      </c>
      <c r="B134" s="1">
        <v>0</v>
      </c>
      <c r="C134">
        <v>0</v>
      </c>
      <c r="D134">
        <v>0</v>
      </c>
      <c r="E134">
        <v>0</v>
      </c>
      <c r="F134">
        <v>0</v>
      </c>
      <c r="G134">
        <v>0</v>
      </c>
      <c r="H134">
        <v>0</v>
      </c>
      <c r="I134">
        <v>0</v>
      </c>
      <c r="J134">
        <v>0</v>
      </c>
      <c r="K134">
        <v>0</v>
      </c>
      <c r="L134" s="102">
        <v>0</v>
      </c>
      <c r="M134">
        <v>0</v>
      </c>
      <c r="N134">
        <v>0</v>
      </c>
      <c r="O134">
        <v>0</v>
      </c>
      <c r="P134">
        <v>0</v>
      </c>
      <c r="R134">
        <v>0</v>
      </c>
      <c r="S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row>
    <row r="135" spans="1:42" x14ac:dyDescent="0.25">
      <c r="A135" s="1">
        <v>0</v>
      </c>
      <c r="B135" s="1">
        <v>0</v>
      </c>
      <c r="C135">
        <v>0</v>
      </c>
      <c r="D135">
        <v>0</v>
      </c>
      <c r="E135">
        <v>0</v>
      </c>
      <c r="F135">
        <v>0</v>
      </c>
      <c r="G135">
        <v>0</v>
      </c>
      <c r="H135">
        <v>0</v>
      </c>
      <c r="I135">
        <v>0</v>
      </c>
      <c r="J135">
        <v>0</v>
      </c>
      <c r="K135">
        <v>0</v>
      </c>
      <c r="L135" s="102">
        <v>0</v>
      </c>
      <c r="M135">
        <v>0</v>
      </c>
      <c r="N135">
        <v>0</v>
      </c>
      <c r="O135">
        <v>0</v>
      </c>
      <c r="P135">
        <v>0</v>
      </c>
      <c r="R135">
        <v>0</v>
      </c>
      <c r="S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row>
    <row r="136" spans="1:42" x14ac:dyDescent="0.25">
      <c r="A136" s="1">
        <v>0</v>
      </c>
      <c r="B136" s="1">
        <v>0</v>
      </c>
      <c r="C136">
        <v>0</v>
      </c>
      <c r="D136">
        <v>0</v>
      </c>
      <c r="E136">
        <v>0</v>
      </c>
      <c r="F136">
        <v>0</v>
      </c>
      <c r="G136">
        <v>0</v>
      </c>
      <c r="H136">
        <v>0</v>
      </c>
      <c r="I136">
        <v>0</v>
      </c>
      <c r="J136">
        <v>0</v>
      </c>
      <c r="K136">
        <v>0</v>
      </c>
      <c r="L136" s="102">
        <v>0</v>
      </c>
      <c r="M136">
        <v>0</v>
      </c>
      <c r="N136">
        <v>0</v>
      </c>
      <c r="O136">
        <v>0</v>
      </c>
      <c r="P136">
        <v>0</v>
      </c>
      <c r="R136">
        <v>0</v>
      </c>
      <c r="S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row>
    <row r="137" spans="1:42" x14ac:dyDescent="0.25">
      <c r="A137" s="1">
        <v>0</v>
      </c>
      <c r="B137" s="1">
        <v>0</v>
      </c>
      <c r="C137">
        <v>0</v>
      </c>
      <c r="D137">
        <v>0</v>
      </c>
      <c r="E137">
        <v>0</v>
      </c>
      <c r="F137">
        <v>0</v>
      </c>
      <c r="G137">
        <v>0</v>
      </c>
      <c r="H137">
        <v>0</v>
      </c>
      <c r="I137">
        <v>0</v>
      </c>
      <c r="J137">
        <v>0</v>
      </c>
      <c r="K137">
        <v>0</v>
      </c>
      <c r="L137" s="102">
        <v>0</v>
      </c>
      <c r="M137">
        <v>0</v>
      </c>
      <c r="N137">
        <v>0</v>
      </c>
      <c r="O137">
        <v>0</v>
      </c>
      <c r="P137">
        <v>0</v>
      </c>
      <c r="R137">
        <v>0</v>
      </c>
      <c r="S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row>
    <row r="138" spans="1:42" x14ac:dyDescent="0.25">
      <c r="A138" s="1">
        <v>0</v>
      </c>
      <c r="B138" s="1">
        <v>0</v>
      </c>
      <c r="C138">
        <v>0</v>
      </c>
      <c r="D138">
        <v>0</v>
      </c>
      <c r="E138">
        <v>0</v>
      </c>
      <c r="F138">
        <v>0</v>
      </c>
      <c r="G138">
        <v>0</v>
      </c>
      <c r="H138">
        <v>0</v>
      </c>
      <c r="I138">
        <v>0</v>
      </c>
      <c r="J138">
        <v>0</v>
      </c>
      <c r="K138">
        <v>0</v>
      </c>
      <c r="L138" s="102">
        <v>0</v>
      </c>
      <c r="M138">
        <v>0</v>
      </c>
      <c r="N138">
        <v>0</v>
      </c>
      <c r="O138">
        <v>0</v>
      </c>
      <c r="P138">
        <v>0</v>
      </c>
      <c r="R138">
        <v>0</v>
      </c>
      <c r="S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row>
    <row r="139" spans="1:42" x14ac:dyDescent="0.25">
      <c r="A139" s="1">
        <v>0</v>
      </c>
      <c r="B139" s="1">
        <v>0</v>
      </c>
      <c r="C139">
        <v>0</v>
      </c>
      <c r="D139">
        <v>0</v>
      </c>
      <c r="E139">
        <v>0</v>
      </c>
      <c r="F139">
        <v>0</v>
      </c>
      <c r="G139">
        <v>0</v>
      </c>
      <c r="H139">
        <v>0</v>
      </c>
      <c r="I139">
        <v>0</v>
      </c>
      <c r="J139">
        <v>0</v>
      </c>
      <c r="K139">
        <v>0</v>
      </c>
      <c r="L139" s="102">
        <v>0</v>
      </c>
      <c r="M139">
        <v>0</v>
      </c>
      <c r="N139">
        <v>0</v>
      </c>
      <c r="O139">
        <v>0</v>
      </c>
      <c r="P139">
        <v>0</v>
      </c>
      <c r="R139">
        <v>0</v>
      </c>
      <c r="S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row>
    <row r="140" spans="1:42" x14ac:dyDescent="0.25">
      <c r="A140" s="1">
        <v>0</v>
      </c>
      <c r="B140" s="1">
        <v>0</v>
      </c>
      <c r="C140">
        <v>0</v>
      </c>
      <c r="D140">
        <v>0</v>
      </c>
      <c r="E140">
        <v>0</v>
      </c>
      <c r="F140">
        <v>0</v>
      </c>
      <c r="G140">
        <v>0</v>
      </c>
      <c r="H140">
        <v>0</v>
      </c>
      <c r="I140">
        <v>0</v>
      </c>
      <c r="J140">
        <v>0</v>
      </c>
      <c r="K140">
        <v>0</v>
      </c>
      <c r="L140" s="102">
        <v>0</v>
      </c>
      <c r="M140">
        <v>0</v>
      </c>
      <c r="N140">
        <v>0</v>
      </c>
      <c r="O140">
        <v>0</v>
      </c>
      <c r="P140">
        <v>0</v>
      </c>
      <c r="R140">
        <v>0</v>
      </c>
      <c r="S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row>
    <row r="141" spans="1:42" x14ac:dyDescent="0.25">
      <c r="A141" s="1">
        <v>0</v>
      </c>
      <c r="B141" s="1">
        <v>0</v>
      </c>
      <c r="C141">
        <v>0</v>
      </c>
      <c r="D141">
        <v>0</v>
      </c>
      <c r="E141">
        <v>0</v>
      </c>
      <c r="F141">
        <v>0</v>
      </c>
      <c r="G141">
        <v>0</v>
      </c>
      <c r="H141">
        <v>0</v>
      </c>
      <c r="I141">
        <v>0</v>
      </c>
      <c r="J141">
        <v>0</v>
      </c>
      <c r="K141">
        <v>0</v>
      </c>
      <c r="L141" s="102">
        <v>0</v>
      </c>
      <c r="M141">
        <v>0</v>
      </c>
      <c r="N141">
        <v>0</v>
      </c>
      <c r="O141">
        <v>0</v>
      </c>
      <c r="P141">
        <v>0</v>
      </c>
      <c r="R141">
        <v>0</v>
      </c>
      <c r="S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row>
    <row r="142" spans="1:42" x14ac:dyDescent="0.25">
      <c r="A142" s="1">
        <v>0</v>
      </c>
      <c r="B142" s="1">
        <v>0</v>
      </c>
      <c r="C142">
        <v>0</v>
      </c>
      <c r="D142">
        <v>0</v>
      </c>
      <c r="E142">
        <v>0</v>
      </c>
      <c r="F142">
        <v>0</v>
      </c>
      <c r="G142">
        <v>0</v>
      </c>
      <c r="H142">
        <v>0</v>
      </c>
      <c r="I142">
        <v>0</v>
      </c>
      <c r="J142">
        <v>0</v>
      </c>
      <c r="K142">
        <v>0</v>
      </c>
      <c r="L142" s="102">
        <v>0</v>
      </c>
      <c r="M142">
        <v>0</v>
      </c>
      <c r="N142">
        <v>0</v>
      </c>
      <c r="O142">
        <v>0</v>
      </c>
      <c r="P142">
        <v>0</v>
      </c>
      <c r="R142">
        <v>0</v>
      </c>
      <c r="S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row>
    <row r="143" spans="1:42" x14ac:dyDescent="0.25">
      <c r="A143" s="1">
        <v>0</v>
      </c>
      <c r="B143" s="1">
        <v>0</v>
      </c>
      <c r="C143">
        <v>0</v>
      </c>
      <c r="D143">
        <v>0</v>
      </c>
      <c r="E143">
        <v>0</v>
      </c>
      <c r="F143">
        <v>0</v>
      </c>
      <c r="G143">
        <v>0</v>
      </c>
      <c r="H143">
        <v>0</v>
      </c>
      <c r="I143">
        <v>0</v>
      </c>
      <c r="J143">
        <v>0</v>
      </c>
      <c r="K143">
        <v>0</v>
      </c>
      <c r="L143" s="102">
        <v>0</v>
      </c>
      <c r="M143">
        <v>0</v>
      </c>
      <c r="N143">
        <v>0</v>
      </c>
      <c r="O143">
        <v>0</v>
      </c>
      <c r="P143">
        <v>0</v>
      </c>
      <c r="R143">
        <v>0</v>
      </c>
      <c r="S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row>
    <row r="144" spans="1:42" x14ac:dyDescent="0.25">
      <c r="A144" s="1">
        <v>0</v>
      </c>
      <c r="B144" s="1">
        <v>0</v>
      </c>
      <c r="C144">
        <v>0</v>
      </c>
      <c r="D144">
        <v>0</v>
      </c>
      <c r="E144">
        <v>0</v>
      </c>
      <c r="F144">
        <v>0</v>
      </c>
      <c r="G144">
        <v>0</v>
      </c>
      <c r="H144">
        <v>0</v>
      </c>
      <c r="I144">
        <v>0</v>
      </c>
      <c r="J144">
        <v>0</v>
      </c>
      <c r="K144">
        <v>0</v>
      </c>
      <c r="L144" s="102">
        <v>0</v>
      </c>
      <c r="M144">
        <v>0</v>
      </c>
      <c r="N144">
        <v>0</v>
      </c>
      <c r="O144">
        <v>0</v>
      </c>
      <c r="P144">
        <v>0</v>
      </c>
      <c r="R144">
        <v>0</v>
      </c>
      <c r="S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row>
    <row r="145" spans="1:42" x14ac:dyDescent="0.25">
      <c r="A145" s="1">
        <v>0</v>
      </c>
      <c r="B145" s="1">
        <v>0</v>
      </c>
      <c r="C145">
        <v>0</v>
      </c>
      <c r="D145">
        <v>0</v>
      </c>
      <c r="E145">
        <v>0</v>
      </c>
      <c r="F145">
        <v>0</v>
      </c>
      <c r="G145">
        <v>0</v>
      </c>
      <c r="H145">
        <v>0</v>
      </c>
      <c r="I145">
        <v>0</v>
      </c>
      <c r="J145">
        <v>0</v>
      </c>
      <c r="K145">
        <v>0</v>
      </c>
      <c r="L145" s="102">
        <v>0</v>
      </c>
      <c r="M145">
        <v>0</v>
      </c>
      <c r="N145">
        <v>0</v>
      </c>
      <c r="O145">
        <v>0</v>
      </c>
      <c r="P145">
        <v>0</v>
      </c>
      <c r="R145">
        <v>0</v>
      </c>
      <c r="S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row>
    <row r="146" spans="1:42" x14ac:dyDescent="0.25">
      <c r="A146" s="1">
        <v>0</v>
      </c>
      <c r="B146" s="1">
        <v>0</v>
      </c>
      <c r="C146">
        <v>0</v>
      </c>
      <c r="D146">
        <v>0</v>
      </c>
      <c r="E146">
        <v>0</v>
      </c>
      <c r="F146">
        <v>0</v>
      </c>
      <c r="G146">
        <v>0</v>
      </c>
      <c r="H146">
        <v>0</v>
      </c>
      <c r="I146">
        <v>0</v>
      </c>
      <c r="J146">
        <v>0</v>
      </c>
      <c r="K146">
        <v>0</v>
      </c>
      <c r="L146" s="102">
        <v>0</v>
      </c>
      <c r="M146">
        <v>0</v>
      </c>
      <c r="N146">
        <v>0</v>
      </c>
      <c r="O146">
        <v>0</v>
      </c>
      <c r="P146">
        <v>0</v>
      </c>
      <c r="R146">
        <v>0</v>
      </c>
      <c r="S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row>
    <row r="147" spans="1:42" x14ac:dyDescent="0.25">
      <c r="A147" s="1">
        <v>0</v>
      </c>
      <c r="B147" s="1">
        <v>0</v>
      </c>
      <c r="C147">
        <v>0</v>
      </c>
      <c r="D147">
        <v>0</v>
      </c>
      <c r="E147">
        <v>0</v>
      </c>
      <c r="F147">
        <v>0</v>
      </c>
      <c r="G147">
        <v>0</v>
      </c>
      <c r="H147">
        <v>0</v>
      </c>
      <c r="I147">
        <v>0</v>
      </c>
      <c r="J147">
        <v>0</v>
      </c>
      <c r="K147">
        <v>0</v>
      </c>
      <c r="L147" s="102">
        <v>0</v>
      </c>
      <c r="M147">
        <v>0</v>
      </c>
      <c r="N147">
        <v>0</v>
      </c>
      <c r="O147">
        <v>0</v>
      </c>
      <c r="P147">
        <v>0</v>
      </c>
      <c r="R147">
        <v>0</v>
      </c>
      <c r="S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row>
    <row r="148" spans="1:42" x14ac:dyDescent="0.25">
      <c r="A148" s="1">
        <v>0</v>
      </c>
      <c r="B148" s="1">
        <v>0</v>
      </c>
      <c r="C148">
        <v>0</v>
      </c>
      <c r="D148">
        <v>0</v>
      </c>
      <c r="E148">
        <v>0</v>
      </c>
      <c r="F148">
        <v>0</v>
      </c>
      <c r="G148">
        <v>0</v>
      </c>
      <c r="H148">
        <v>0</v>
      </c>
      <c r="I148">
        <v>0</v>
      </c>
      <c r="J148">
        <v>0</v>
      </c>
      <c r="K148">
        <v>0</v>
      </c>
      <c r="L148" s="102">
        <v>0</v>
      </c>
      <c r="M148">
        <v>0</v>
      </c>
      <c r="N148">
        <v>0</v>
      </c>
      <c r="O148">
        <v>0</v>
      </c>
      <c r="P148">
        <v>0</v>
      </c>
      <c r="R148">
        <v>0</v>
      </c>
      <c r="S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row>
    <row r="149" spans="1:42" x14ac:dyDescent="0.25">
      <c r="A149" s="1">
        <v>0</v>
      </c>
      <c r="B149" s="1">
        <v>0</v>
      </c>
      <c r="C149">
        <v>0</v>
      </c>
      <c r="D149">
        <v>0</v>
      </c>
      <c r="E149">
        <v>0</v>
      </c>
      <c r="F149">
        <v>0</v>
      </c>
      <c r="G149">
        <v>0</v>
      </c>
      <c r="H149">
        <v>0</v>
      </c>
      <c r="I149">
        <v>0</v>
      </c>
      <c r="J149">
        <v>0</v>
      </c>
      <c r="K149">
        <v>0</v>
      </c>
      <c r="L149" s="102">
        <v>0</v>
      </c>
      <c r="M149">
        <v>0</v>
      </c>
      <c r="N149">
        <v>0</v>
      </c>
      <c r="O149">
        <v>0</v>
      </c>
      <c r="P149">
        <v>0</v>
      </c>
      <c r="R149">
        <v>0</v>
      </c>
      <c r="S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row>
    <row r="150" spans="1:42" x14ac:dyDescent="0.25">
      <c r="A150" s="1">
        <v>0</v>
      </c>
      <c r="B150" s="1">
        <v>0</v>
      </c>
      <c r="C150">
        <v>0</v>
      </c>
      <c r="D150">
        <v>0</v>
      </c>
      <c r="E150">
        <v>0</v>
      </c>
      <c r="F150">
        <v>0</v>
      </c>
      <c r="G150">
        <v>0</v>
      </c>
      <c r="H150">
        <v>0</v>
      </c>
      <c r="I150">
        <v>0</v>
      </c>
      <c r="J150">
        <v>0</v>
      </c>
      <c r="K150">
        <v>0</v>
      </c>
      <c r="L150" s="102">
        <v>0</v>
      </c>
      <c r="M150">
        <v>0</v>
      </c>
      <c r="N150">
        <v>0</v>
      </c>
      <c r="O150">
        <v>0</v>
      </c>
      <c r="P150">
        <v>0</v>
      </c>
      <c r="R150">
        <v>0</v>
      </c>
      <c r="S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row>
    <row r="151" spans="1:42" x14ac:dyDescent="0.25">
      <c r="A151" s="1">
        <v>0</v>
      </c>
      <c r="B151" s="1">
        <v>0</v>
      </c>
      <c r="C151">
        <v>0</v>
      </c>
      <c r="D151">
        <v>0</v>
      </c>
      <c r="E151">
        <v>0</v>
      </c>
      <c r="F151">
        <v>0</v>
      </c>
      <c r="G151">
        <v>0</v>
      </c>
      <c r="H151">
        <v>0</v>
      </c>
      <c r="I151">
        <v>0</v>
      </c>
      <c r="J151">
        <v>0</v>
      </c>
      <c r="K151">
        <v>0</v>
      </c>
      <c r="L151" s="102">
        <v>0</v>
      </c>
      <c r="M151">
        <v>0</v>
      </c>
      <c r="N151">
        <v>0</v>
      </c>
      <c r="O151">
        <v>0</v>
      </c>
      <c r="P151">
        <v>0</v>
      </c>
      <c r="R151">
        <v>0</v>
      </c>
      <c r="S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row>
    <row r="152" spans="1:42" x14ac:dyDescent="0.25">
      <c r="A152" s="1">
        <v>0</v>
      </c>
      <c r="B152" s="1">
        <v>0</v>
      </c>
      <c r="C152">
        <v>0</v>
      </c>
      <c r="D152">
        <v>0</v>
      </c>
      <c r="E152">
        <v>0</v>
      </c>
      <c r="F152">
        <v>0</v>
      </c>
      <c r="G152">
        <v>0</v>
      </c>
      <c r="H152">
        <v>0</v>
      </c>
      <c r="I152">
        <v>0</v>
      </c>
      <c r="J152">
        <v>0</v>
      </c>
      <c r="K152">
        <v>0</v>
      </c>
      <c r="L152" s="102">
        <v>0</v>
      </c>
      <c r="M152">
        <v>0</v>
      </c>
      <c r="N152">
        <v>0</v>
      </c>
      <c r="O152">
        <v>0</v>
      </c>
      <c r="P152">
        <v>0</v>
      </c>
      <c r="R152">
        <v>0</v>
      </c>
      <c r="S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row>
    <row r="153" spans="1:42" x14ac:dyDescent="0.25">
      <c r="A153" s="1">
        <v>0</v>
      </c>
      <c r="B153" s="1">
        <v>0</v>
      </c>
      <c r="C153">
        <v>0</v>
      </c>
      <c r="D153">
        <v>0</v>
      </c>
      <c r="E153">
        <v>0</v>
      </c>
      <c r="F153">
        <v>0</v>
      </c>
      <c r="G153">
        <v>0</v>
      </c>
      <c r="H153">
        <v>0</v>
      </c>
      <c r="I153">
        <v>0</v>
      </c>
      <c r="J153">
        <v>0</v>
      </c>
      <c r="K153">
        <v>0</v>
      </c>
      <c r="L153" s="102">
        <v>0</v>
      </c>
      <c r="M153">
        <v>0</v>
      </c>
      <c r="N153">
        <v>0</v>
      </c>
      <c r="O153">
        <v>0</v>
      </c>
      <c r="P153">
        <v>0</v>
      </c>
      <c r="R153">
        <v>0</v>
      </c>
      <c r="S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row>
    <row r="154" spans="1:42" x14ac:dyDescent="0.25">
      <c r="A154" s="1">
        <v>0</v>
      </c>
      <c r="B154" s="1">
        <v>0</v>
      </c>
      <c r="C154">
        <v>0</v>
      </c>
      <c r="D154">
        <v>0</v>
      </c>
      <c r="E154">
        <v>0</v>
      </c>
      <c r="F154">
        <v>0</v>
      </c>
      <c r="G154">
        <v>0</v>
      </c>
      <c r="H154">
        <v>0</v>
      </c>
      <c r="I154">
        <v>0</v>
      </c>
      <c r="J154">
        <v>0</v>
      </c>
      <c r="K154">
        <v>0</v>
      </c>
      <c r="L154" s="102">
        <v>0</v>
      </c>
      <c r="M154">
        <v>0</v>
      </c>
      <c r="N154">
        <v>0</v>
      </c>
      <c r="O154">
        <v>0</v>
      </c>
      <c r="P154">
        <v>0</v>
      </c>
      <c r="R154">
        <v>0</v>
      </c>
      <c r="S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row>
    <row r="155" spans="1:42" x14ac:dyDescent="0.25">
      <c r="A155" s="1">
        <v>0</v>
      </c>
      <c r="B155" s="1">
        <v>0</v>
      </c>
      <c r="C155">
        <v>0</v>
      </c>
      <c r="D155">
        <v>0</v>
      </c>
      <c r="E155">
        <v>0</v>
      </c>
      <c r="F155">
        <v>0</v>
      </c>
      <c r="G155">
        <v>0</v>
      </c>
      <c r="H155">
        <v>0</v>
      </c>
      <c r="I155">
        <v>0</v>
      </c>
      <c r="J155">
        <v>0</v>
      </c>
      <c r="K155">
        <v>0</v>
      </c>
      <c r="L155" s="102">
        <v>0</v>
      </c>
      <c r="M155">
        <v>0</v>
      </c>
      <c r="N155">
        <v>0</v>
      </c>
      <c r="O155">
        <v>0</v>
      </c>
      <c r="P155">
        <v>0</v>
      </c>
      <c r="R155">
        <v>0</v>
      </c>
      <c r="S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row>
    <row r="156" spans="1:42" x14ac:dyDescent="0.25">
      <c r="A156" s="1">
        <v>0</v>
      </c>
      <c r="B156" s="1">
        <v>0</v>
      </c>
      <c r="C156">
        <v>0</v>
      </c>
      <c r="D156">
        <v>0</v>
      </c>
      <c r="E156">
        <v>0</v>
      </c>
      <c r="F156">
        <v>0</v>
      </c>
      <c r="G156">
        <v>0</v>
      </c>
      <c r="H156">
        <v>0</v>
      </c>
      <c r="I156">
        <v>0</v>
      </c>
      <c r="J156">
        <v>0</v>
      </c>
      <c r="K156">
        <v>0</v>
      </c>
      <c r="L156" s="102">
        <v>0</v>
      </c>
      <c r="M156">
        <v>0</v>
      </c>
      <c r="N156">
        <v>0</v>
      </c>
      <c r="O156">
        <v>0</v>
      </c>
      <c r="P156">
        <v>0</v>
      </c>
      <c r="R156">
        <v>0</v>
      </c>
      <c r="S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row>
    <row r="157" spans="1:42" x14ac:dyDescent="0.25">
      <c r="A157" s="1">
        <v>0</v>
      </c>
      <c r="B157" s="1">
        <v>0</v>
      </c>
      <c r="C157">
        <v>0</v>
      </c>
      <c r="D157">
        <v>0</v>
      </c>
      <c r="E157">
        <v>0</v>
      </c>
      <c r="F157">
        <v>0</v>
      </c>
      <c r="G157">
        <v>0</v>
      </c>
      <c r="H157">
        <v>0</v>
      </c>
      <c r="I157">
        <v>0</v>
      </c>
      <c r="J157">
        <v>0</v>
      </c>
      <c r="K157">
        <v>0</v>
      </c>
      <c r="L157" s="102">
        <v>0</v>
      </c>
      <c r="M157">
        <v>0</v>
      </c>
      <c r="N157">
        <v>0</v>
      </c>
      <c r="O157">
        <v>0</v>
      </c>
      <c r="P157">
        <v>0</v>
      </c>
      <c r="R157">
        <v>0</v>
      </c>
      <c r="S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row>
    <row r="158" spans="1:42" x14ac:dyDescent="0.25">
      <c r="A158" s="1">
        <v>0</v>
      </c>
      <c r="B158" s="1">
        <v>0</v>
      </c>
      <c r="C158">
        <v>0</v>
      </c>
      <c r="D158">
        <v>0</v>
      </c>
      <c r="E158">
        <v>0</v>
      </c>
      <c r="F158">
        <v>0</v>
      </c>
      <c r="G158">
        <v>0</v>
      </c>
      <c r="H158">
        <v>0</v>
      </c>
      <c r="I158">
        <v>0</v>
      </c>
      <c r="J158">
        <v>0</v>
      </c>
      <c r="K158">
        <v>0</v>
      </c>
      <c r="L158" s="102">
        <v>0</v>
      </c>
      <c r="M158">
        <v>0</v>
      </c>
      <c r="N158">
        <v>0</v>
      </c>
      <c r="O158">
        <v>0</v>
      </c>
      <c r="P158">
        <v>0</v>
      </c>
      <c r="R158">
        <v>0</v>
      </c>
      <c r="S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row>
    <row r="159" spans="1:42" x14ac:dyDescent="0.25">
      <c r="A159" s="1">
        <v>0</v>
      </c>
      <c r="B159" s="1">
        <v>0</v>
      </c>
      <c r="C159">
        <v>0</v>
      </c>
      <c r="D159">
        <v>0</v>
      </c>
      <c r="E159">
        <v>0</v>
      </c>
      <c r="F159">
        <v>0</v>
      </c>
      <c r="G159">
        <v>0</v>
      </c>
      <c r="H159">
        <v>0</v>
      </c>
      <c r="I159">
        <v>0</v>
      </c>
      <c r="J159">
        <v>0</v>
      </c>
      <c r="K159">
        <v>0</v>
      </c>
      <c r="L159" s="102">
        <v>0</v>
      </c>
      <c r="M159">
        <v>0</v>
      </c>
      <c r="N159">
        <v>0</v>
      </c>
      <c r="O159">
        <v>0</v>
      </c>
      <c r="P159">
        <v>0</v>
      </c>
      <c r="R159">
        <v>0</v>
      </c>
      <c r="S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row>
    <row r="160" spans="1:42" x14ac:dyDescent="0.25">
      <c r="A160" s="1">
        <v>0</v>
      </c>
      <c r="B160" s="1">
        <v>0</v>
      </c>
      <c r="C160">
        <v>0</v>
      </c>
      <c r="D160">
        <v>0</v>
      </c>
      <c r="E160">
        <v>0</v>
      </c>
      <c r="F160">
        <v>0</v>
      </c>
      <c r="G160">
        <v>0</v>
      </c>
      <c r="H160">
        <v>0</v>
      </c>
      <c r="I160">
        <v>0</v>
      </c>
      <c r="J160">
        <v>0</v>
      </c>
      <c r="K160">
        <v>0</v>
      </c>
      <c r="L160" s="102">
        <v>0</v>
      </c>
      <c r="M160">
        <v>0</v>
      </c>
      <c r="N160">
        <v>0</v>
      </c>
      <c r="O160">
        <v>0</v>
      </c>
      <c r="P160">
        <v>0</v>
      </c>
      <c r="R160">
        <v>0</v>
      </c>
      <c r="S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row>
    <row r="161" spans="1:42" x14ac:dyDescent="0.25">
      <c r="A161" s="1">
        <v>0</v>
      </c>
      <c r="B161" s="1">
        <v>0</v>
      </c>
      <c r="C161">
        <v>0</v>
      </c>
      <c r="D161">
        <v>0</v>
      </c>
      <c r="E161">
        <v>0</v>
      </c>
      <c r="F161">
        <v>0</v>
      </c>
      <c r="G161">
        <v>0</v>
      </c>
      <c r="H161">
        <v>0</v>
      </c>
      <c r="I161">
        <v>0</v>
      </c>
      <c r="J161">
        <v>0</v>
      </c>
      <c r="K161">
        <v>0</v>
      </c>
      <c r="L161" s="102">
        <v>0</v>
      </c>
      <c r="M161">
        <v>0</v>
      </c>
      <c r="N161">
        <v>0</v>
      </c>
      <c r="O161">
        <v>0</v>
      </c>
      <c r="P161">
        <v>0</v>
      </c>
      <c r="R161">
        <v>0</v>
      </c>
      <c r="S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row>
    <row r="162" spans="1:42" x14ac:dyDescent="0.25">
      <c r="A162" s="1">
        <v>0</v>
      </c>
      <c r="B162" s="1">
        <v>0</v>
      </c>
      <c r="C162">
        <v>0</v>
      </c>
      <c r="D162">
        <v>0</v>
      </c>
      <c r="E162">
        <v>0</v>
      </c>
      <c r="F162">
        <v>0</v>
      </c>
      <c r="G162">
        <v>0</v>
      </c>
      <c r="H162">
        <v>0</v>
      </c>
      <c r="I162">
        <v>0</v>
      </c>
      <c r="J162">
        <v>0</v>
      </c>
      <c r="K162">
        <v>0</v>
      </c>
      <c r="L162" s="102">
        <v>0</v>
      </c>
      <c r="M162">
        <v>0</v>
      </c>
      <c r="N162">
        <v>0</v>
      </c>
      <c r="O162">
        <v>0</v>
      </c>
      <c r="P162">
        <v>0</v>
      </c>
      <c r="R162">
        <v>0</v>
      </c>
      <c r="S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row>
    <row r="163" spans="1:42" x14ac:dyDescent="0.25">
      <c r="A163" s="1">
        <v>0</v>
      </c>
      <c r="B163" s="1">
        <v>0</v>
      </c>
      <c r="C163">
        <v>0</v>
      </c>
      <c r="D163">
        <v>0</v>
      </c>
      <c r="E163">
        <v>0</v>
      </c>
      <c r="F163">
        <v>0</v>
      </c>
      <c r="G163">
        <v>0</v>
      </c>
      <c r="H163">
        <v>0</v>
      </c>
      <c r="I163">
        <v>0</v>
      </c>
      <c r="J163">
        <v>0</v>
      </c>
      <c r="K163">
        <v>0</v>
      </c>
      <c r="L163" s="102">
        <v>0</v>
      </c>
      <c r="M163">
        <v>0</v>
      </c>
      <c r="N163">
        <v>0</v>
      </c>
      <c r="O163">
        <v>0</v>
      </c>
      <c r="P163">
        <v>0</v>
      </c>
      <c r="R163">
        <v>0</v>
      </c>
      <c r="S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row>
    <row r="164" spans="1:42" x14ac:dyDescent="0.25">
      <c r="A164" s="1">
        <v>0</v>
      </c>
      <c r="B164" s="1">
        <v>0</v>
      </c>
      <c r="C164">
        <v>0</v>
      </c>
      <c r="D164">
        <v>0</v>
      </c>
      <c r="E164">
        <v>0</v>
      </c>
      <c r="F164">
        <v>0</v>
      </c>
      <c r="G164">
        <v>0</v>
      </c>
      <c r="H164">
        <v>0</v>
      </c>
      <c r="I164">
        <v>0</v>
      </c>
      <c r="J164">
        <v>0</v>
      </c>
      <c r="K164">
        <v>0</v>
      </c>
      <c r="L164" s="102">
        <v>0</v>
      </c>
      <c r="M164">
        <v>0</v>
      </c>
      <c r="N164">
        <v>0</v>
      </c>
      <c r="O164">
        <v>0</v>
      </c>
      <c r="P164">
        <v>0</v>
      </c>
      <c r="R164">
        <v>0</v>
      </c>
      <c r="S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row>
    <row r="165" spans="1:42" x14ac:dyDescent="0.25">
      <c r="A165" s="1">
        <v>0</v>
      </c>
      <c r="B165" s="1">
        <v>0</v>
      </c>
      <c r="C165">
        <v>0</v>
      </c>
      <c r="D165">
        <v>0</v>
      </c>
      <c r="E165">
        <v>0</v>
      </c>
      <c r="F165">
        <v>0</v>
      </c>
      <c r="G165">
        <v>0</v>
      </c>
      <c r="H165">
        <v>0</v>
      </c>
      <c r="I165">
        <v>0</v>
      </c>
      <c r="J165">
        <v>0</v>
      </c>
      <c r="K165">
        <v>0</v>
      </c>
      <c r="L165" s="102">
        <v>0</v>
      </c>
      <c r="M165">
        <v>0</v>
      </c>
      <c r="N165">
        <v>0</v>
      </c>
      <c r="O165">
        <v>0</v>
      </c>
      <c r="P165">
        <v>0</v>
      </c>
      <c r="R165">
        <v>0</v>
      </c>
      <c r="S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row>
    <row r="166" spans="1:42" x14ac:dyDescent="0.25">
      <c r="A166" s="1">
        <v>0</v>
      </c>
      <c r="B166" s="1">
        <v>0</v>
      </c>
      <c r="C166">
        <v>0</v>
      </c>
      <c r="D166">
        <v>0</v>
      </c>
      <c r="E166">
        <v>0</v>
      </c>
      <c r="F166">
        <v>0</v>
      </c>
      <c r="G166">
        <v>0</v>
      </c>
      <c r="H166">
        <v>0</v>
      </c>
      <c r="I166">
        <v>0</v>
      </c>
      <c r="J166">
        <v>0</v>
      </c>
      <c r="K166">
        <v>0</v>
      </c>
      <c r="L166" s="102">
        <v>0</v>
      </c>
      <c r="M166">
        <v>0</v>
      </c>
      <c r="N166">
        <v>0</v>
      </c>
      <c r="O166">
        <v>0</v>
      </c>
      <c r="P166">
        <v>0</v>
      </c>
      <c r="R166">
        <v>0</v>
      </c>
      <c r="S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row>
    <row r="167" spans="1:42" x14ac:dyDescent="0.25">
      <c r="A167" s="1">
        <v>0</v>
      </c>
      <c r="B167" s="1">
        <v>0</v>
      </c>
      <c r="C167">
        <v>0</v>
      </c>
      <c r="D167">
        <v>0</v>
      </c>
      <c r="E167">
        <v>0</v>
      </c>
      <c r="F167">
        <v>0</v>
      </c>
      <c r="G167">
        <v>0</v>
      </c>
      <c r="H167">
        <v>0</v>
      </c>
      <c r="I167">
        <v>0</v>
      </c>
      <c r="J167">
        <v>0</v>
      </c>
      <c r="K167">
        <v>0</v>
      </c>
      <c r="L167" s="102">
        <v>0</v>
      </c>
      <c r="M167">
        <v>0</v>
      </c>
      <c r="N167">
        <v>0</v>
      </c>
      <c r="O167">
        <v>0</v>
      </c>
      <c r="P167">
        <v>0</v>
      </c>
      <c r="R167">
        <v>0</v>
      </c>
      <c r="S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row>
    <row r="168" spans="1:42" x14ac:dyDescent="0.25">
      <c r="A168" s="1">
        <v>0</v>
      </c>
      <c r="B168" s="1">
        <v>0</v>
      </c>
      <c r="C168">
        <v>0</v>
      </c>
      <c r="D168">
        <v>0</v>
      </c>
      <c r="E168">
        <v>0</v>
      </c>
      <c r="F168">
        <v>0</v>
      </c>
      <c r="G168">
        <v>0</v>
      </c>
      <c r="H168">
        <v>0</v>
      </c>
      <c r="I168">
        <v>0</v>
      </c>
      <c r="J168">
        <v>0</v>
      </c>
      <c r="K168">
        <v>0</v>
      </c>
      <c r="L168" s="102">
        <v>0</v>
      </c>
      <c r="M168">
        <v>0</v>
      </c>
      <c r="N168">
        <v>0</v>
      </c>
      <c r="O168">
        <v>0</v>
      </c>
      <c r="P168">
        <v>0</v>
      </c>
      <c r="R168">
        <v>0</v>
      </c>
      <c r="S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row>
    <row r="169" spans="1:42" x14ac:dyDescent="0.25">
      <c r="A169" s="1">
        <v>0</v>
      </c>
      <c r="B169" s="1">
        <v>0</v>
      </c>
      <c r="C169">
        <v>0</v>
      </c>
      <c r="D169">
        <v>0</v>
      </c>
      <c r="E169">
        <v>0</v>
      </c>
      <c r="F169">
        <v>0</v>
      </c>
      <c r="G169">
        <v>0</v>
      </c>
      <c r="H169">
        <v>0</v>
      </c>
      <c r="I169">
        <v>0</v>
      </c>
      <c r="J169">
        <v>0</v>
      </c>
      <c r="K169">
        <v>0</v>
      </c>
      <c r="L169" s="102">
        <v>0</v>
      </c>
      <c r="M169">
        <v>0</v>
      </c>
      <c r="N169">
        <v>0</v>
      </c>
      <c r="O169">
        <v>0</v>
      </c>
      <c r="P169">
        <v>0</v>
      </c>
      <c r="R169">
        <v>0</v>
      </c>
      <c r="S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row>
    <row r="170" spans="1:42" x14ac:dyDescent="0.25">
      <c r="A170" s="1">
        <v>0</v>
      </c>
      <c r="B170" s="1">
        <v>0</v>
      </c>
      <c r="C170">
        <v>0</v>
      </c>
      <c r="D170">
        <v>0</v>
      </c>
      <c r="E170">
        <v>0</v>
      </c>
      <c r="F170">
        <v>0</v>
      </c>
      <c r="G170">
        <v>0</v>
      </c>
      <c r="H170">
        <v>0</v>
      </c>
      <c r="I170">
        <v>0</v>
      </c>
      <c r="J170">
        <v>0</v>
      </c>
      <c r="K170">
        <v>0</v>
      </c>
      <c r="L170" s="102">
        <v>0</v>
      </c>
      <c r="M170">
        <v>0</v>
      </c>
      <c r="N170">
        <v>0</v>
      </c>
      <c r="O170">
        <v>0</v>
      </c>
      <c r="P170">
        <v>0</v>
      </c>
      <c r="R170">
        <v>0</v>
      </c>
      <c r="S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row>
    <row r="171" spans="1:42" x14ac:dyDescent="0.25">
      <c r="A171" s="1">
        <v>0</v>
      </c>
      <c r="B171" s="1">
        <v>0</v>
      </c>
      <c r="C171">
        <v>0</v>
      </c>
      <c r="D171">
        <v>0</v>
      </c>
      <c r="E171">
        <v>0</v>
      </c>
      <c r="F171">
        <v>0</v>
      </c>
      <c r="G171">
        <v>0</v>
      </c>
      <c r="H171">
        <v>0</v>
      </c>
      <c r="I171">
        <v>0</v>
      </c>
      <c r="J171">
        <v>0</v>
      </c>
      <c r="K171">
        <v>0</v>
      </c>
      <c r="L171" s="102">
        <v>0</v>
      </c>
      <c r="M171">
        <v>0</v>
      </c>
      <c r="N171">
        <v>0</v>
      </c>
      <c r="O171">
        <v>0</v>
      </c>
      <c r="P171">
        <v>0</v>
      </c>
      <c r="R171">
        <v>0</v>
      </c>
      <c r="S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row>
    <row r="172" spans="1:42" x14ac:dyDescent="0.25">
      <c r="A172" s="1">
        <v>0</v>
      </c>
      <c r="B172" s="1">
        <v>0</v>
      </c>
      <c r="C172">
        <v>0</v>
      </c>
      <c r="D172">
        <v>0</v>
      </c>
      <c r="E172">
        <v>0</v>
      </c>
      <c r="F172">
        <v>0</v>
      </c>
      <c r="G172">
        <v>0</v>
      </c>
      <c r="H172">
        <v>0</v>
      </c>
      <c r="I172">
        <v>0</v>
      </c>
      <c r="J172">
        <v>0</v>
      </c>
      <c r="K172">
        <v>0</v>
      </c>
      <c r="L172" s="102">
        <v>0</v>
      </c>
      <c r="M172">
        <v>0</v>
      </c>
      <c r="N172">
        <v>0</v>
      </c>
      <c r="O172">
        <v>0</v>
      </c>
      <c r="P172">
        <v>0</v>
      </c>
      <c r="R172">
        <v>0</v>
      </c>
      <c r="S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row>
    <row r="173" spans="1:42" x14ac:dyDescent="0.25">
      <c r="A173" s="1">
        <v>0</v>
      </c>
      <c r="B173" s="1">
        <v>0</v>
      </c>
      <c r="C173">
        <v>0</v>
      </c>
      <c r="D173">
        <v>0</v>
      </c>
      <c r="E173">
        <v>0</v>
      </c>
      <c r="F173">
        <v>0</v>
      </c>
      <c r="G173">
        <v>0</v>
      </c>
      <c r="H173">
        <v>0</v>
      </c>
      <c r="I173">
        <v>0</v>
      </c>
      <c r="J173">
        <v>0</v>
      </c>
      <c r="K173">
        <v>0</v>
      </c>
      <c r="L173" s="102">
        <v>0</v>
      </c>
      <c r="M173">
        <v>0</v>
      </c>
      <c r="N173">
        <v>0</v>
      </c>
      <c r="O173">
        <v>0</v>
      </c>
      <c r="P173">
        <v>0</v>
      </c>
      <c r="R173">
        <v>0</v>
      </c>
      <c r="S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row>
    <row r="174" spans="1:42" x14ac:dyDescent="0.25">
      <c r="A174" s="1">
        <v>0</v>
      </c>
      <c r="B174" s="1">
        <v>0</v>
      </c>
      <c r="C174">
        <v>0</v>
      </c>
      <c r="D174">
        <v>0</v>
      </c>
      <c r="E174">
        <v>0</v>
      </c>
      <c r="F174">
        <v>0</v>
      </c>
      <c r="G174">
        <v>0</v>
      </c>
      <c r="H174">
        <v>0</v>
      </c>
      <c r="I174">
        <v>0</v>
      </c>
      <c r="J174">
        <v>0</v>
      </c>
      <c r="K174">
        <v>0</v>
      </c>
      <c r="L174" s="102">
        <v>0</v>
      </c>
      <c r="M174">
        <v>0</v>
      </c>
      <c r="N174">
        <v>0</v>
      </c>
      <c r="O174">
        <v>0</v>
      </c>
      <c r="P174">
        <v>0</v>
      </c>
      <c r="R174">
        <v>0</v>
      </c>
      <c r="S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row>
    <row r="175" spans="1:42" x14ac:dyDescent="0.25">
      <c r="A175" s="1">
        <v>0</v>
      </c>
      <c r="B175" s="1">
        <v>0</v>
      </c>
      <c r="C175">
        <v>0</v>
      </c>
      <c r="D175">
        <v>0</v>
      </c>
      <c r="E175">
        <v>0</v>
      </c>
      <c r="F175">
        <v>0</v>
      </c>
      <c r="G175">
        <v>0</v>
      </c>
      <c r="H175">
        <v>0</v>
      </c>
      <c r="I175">
        <v>0</v>
      </c>
      <c r="J175">
        <v>0</v>
      </c>
      <c r="K175">
        <v>0</v>
      </c>
      <c r="L175" s="102">
        <v>0</v>
      </c>
      <c r="M175">
        <v>0</v>
      </c>
      <c r="N175">
        <v>0</v>
      </c>
      <c r="O175">
        <v>0</v>
      </c>
      <c r="P175">
        <v>0</v>
      </c>
      <c r="R175">
        <v>0</v>
      </c>
      <c r="S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row>
    <row r="176" spans="1:42" x14ac:dyDescent="0.25">
      <c r="A176" s="1">
        <v>0</v>
      </c>
      <c r="B176" s="1">
        <v>0</v>
      </c>
      <c r="C176">
        <v>0</v>
      </c>
      <c r="D176">
        <v>0</v>
      </c>
      <c r="E176">
        <v>0</v>
      </c>
      <c r="F176">
        <v>0</v>
      </c>
      <c r="G176">
        <v>0</v>
      </c>
      <c r="H176">
        <v>0</v>
      </c>
      <c r="I176">
        <v>0</v>
      </c>
      <c r="J176">
        <v>0</v>
      </c>
      <c r="K176">
        <v>0</v>
      </c>
      <c r="L176" s="102">
        <v>0</v>
      </c>
      <c r="M176">
        <v>0</v>
      </c>
      <c r="N176">
        <v>0</v>
      </c>
      <c r="O176">
        <v>0</v>
      </c>
      <c r="P176">
        <v>0</v>
      </c>
      <c r="R176">
        <v>0</v>
      </c>
      <c r="S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row>
    <row r="177" spans="1:42" x14ac:dyDescent="0.25">
      <c r="A177" s="1">
        <v>0</v>
      </c>
      <c r="B177" s="1">
        <v>0</v>
      </c>
      <c r="C177">
        <v>0</v>
      </c>
      <c r="D177">
        <v>0</v>
      </c>
      <c r="E177">
        <v>0</v>
      </c>
      <c r="F177">
        <v>0</v>
      </c>
      <c r="G177">
        <v>0</v>
      </c>
      <c r="H177">
        <v>0</v>
      </c>
      <c r="I177">
        <v>0</v>
      </c>
      <c r="J177">
        <v>0</v>
      </c>
      <c r="K177">
        <v>0</v>
      </c>
      <c r="L177" s="102">
        <v>0</v>
      </c>
      <c r="M177">
        <v>0</v>
      </c>
      <c r="N177">
        <v>0</v>
      </c>
      <c r="O177">
        <v>0</v>
      </c>
      <c r="P177">
        <v>0</v>
      </c>
      <c r="R177">
        <v>0</v>
      </c>
      <c r="S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row>
    <row r="178" spans="1:42" x14ac:dyDescent="0.25">
      <c r="A178" s="1">
        <v>0</v>
      </c>
      <c r="B178" s="1">
        <v>0</v>
      </c>
      <c r="C178">
        <v>0</v>
      </c>
      <c r="D178">
        <v>0</v>
      </c>
      <c r="E178">
        <v>0</v>
      </c>
      <c r="F178">
        <v>0</v>
      </c>
      <c r="G178">
        <v>0</v>
      </c>
      <c r="H178">
        <v>0</v>
      </c>
      <c r="I178">
        <v>0</v>
      </c>
      <c r="J178">
        <v>0</v>
      </c>
      <c r="K178">
        <v>0</v>
      </c>
      <c r="L178" s="102">
        <v>0</v>
      </c>
      <c r="M178">
        <v>0</v>
      </c>
      <c r="N178">
        <v>0</v>
      </c>
      <c r="O178">
        <v>0</v>
      </c>
      <c r="P178">
        <v>0</v>
      </c>
      <c r="R178">
        <v>0</v>
      </c>
      <c r="S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row>
    <row r="179" spans="1:42" x14ac:dyDescent="0.25">
      <c r="A179" s="1">
        <v>0</v>
      </c>
      <c r="B179" s="1">
        <v>0</v>
      </c>
      <c r="C179">
        <v>0</v>
      </c>
      <c r="D179">
        <v>0</v>
      </c>
      <c r="E179">
        <v>0</v>
      </c>
      <c r="F179">
        <v>0</v>
      </c>
      <c r="G179">
        <v>0</v>
      </c>
      <c r="H179">
        <v>0</v>
      </c>
      <c r="I179">
        <v>0</v>
      </c>
      <c r="J179">
        <v>0</v>
      </c>
      <c r="K179">
        <v>0</v>
      </c>
      <c r="L179" s="102">
        <v>0</v>
      </c>
      <c r="M179">
        <v>0</v>
      </c>
      <c r="N179">
        <v>0</v>
      </c>
      <c r="O179">
        <v>0</v>
      </c>
      <c r="P179">
        <v>0</v>
      </c>
      <c r="R179">
        <v>0</v>
      </c>
      <c r="S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row>
    <row r="180" spans="1:42" x14ac:dyDescent="0.25">
      <c r="A180" s="1">
        <v>0</v>
      </c>
      <c r="B180" s="1">
        <v>0</v>
      </c>
      <c r="C180">
        <v>0</v>
      </c>
      <c r="D180">
        <v>0</v>
      </c>
      <c r="E180">
        <v>0</v>
      </c>
      <c r="F180">
        <v>0</v>
      </c>
      <c r="G180">
        <v>0</v>
      </c>
      <c r="H180">
        <v>0</v>
      </c>
      <c r="I180">
        <v>0</v>
      </c>
      <c r="J180">
        <v>0</v>
      </c>
      <c r="K180">
        <v>0</v>
      </c>
      <c r="L180" s="102">
        <v>0</v>
      </c>
      <c r="M180">
        <v>0</v>
      </c>
      <c r="N180">
        <v>0</v>
      </c>
      <c r="O180">
        <v>0</v>
      </c>
      <c r="P180">
        <v>0</v>
      </c>
      <c r="R180">
        <v>0</v>
      </c>
      <c r="S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row>
    <row r="181" spans="1:42" x14ac:dyDescent="0.25">
      <c r="A181" s="1">
        <v>0</v>
      </c>
      <c r="B181" s="1">
        <v>0</v>
      </c>
      <c r="C181">
        <v>0</v>
      </c>
      <c r="D181">
        <v>0</v>
      </c>
      <c r="E181">
        <v>0</v>
      </c>
      <c r="F181">
        <v>0</v>
      </c>
      <c r="G181">
        <v>0</v>
      </c>
      <c r="H181">
        <v>0</v>
      </c>
      <c r="I181">
        <v>0</v>
      </c>
      <c r="J181">
        <v>0</v>
      </c>
      <c r="K181">
        <v>0</v>
      </c>
      <c r="L181" s="102">
        <v>0</v>
      </c>
      <c r="M181">
        <v>0</v>
      </c>
      <c r="N181">
        <v>0</v>
      </c>
      <c r="O181">
        <v>0</v>
      </c>
      <c r="P181">
        <v>0</v>
      </c>
      <c r="R181">
        <v>0</v>
      </c>
      <c r="S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row>
    <row r="182" spans="1:42" x14ac:dyDescent="0.25">
      <c r="A182" s="1">
        <v>0</v>
      </c>
      <c r="B182" s="1">
        <v>0</v>
      </c>
      <c r="C182">
        <v>0</v>
      </c>
      <c r="D182">
        <v>0</v>
      </c>
      <c r="E182">
        <v>0</v>
      </c>
      <c r="F182">
        <v>0</v>
      </c>
      <c r="G182">
        <v>0</v>
      </c>
      <c r="H182">
        <v>0</v>
      </c>
      <c r="I182">
        <v>0</v>
      </c>
      <c r="J182">
        <v>0</v>
      </c>
      <c r="K182">
        <v>0</v>
      </c>
      <c r="L182" s="102">
        <v>0</v>
      </c>
      <c r="M182">
        <v>0</v>
      </c>
      <c r="N182">
        <v>0</v>
      </c>
      <c r="O182">
        <v>0</v>
      </c>
      <c r="P182">
        <v>0</v>
      </c>
      <c r="R182">
        <v>0</v>
      </c>
      <c r="S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row>
    <row r="183" spans="1:42" x14ac:dyDescent="0.25">
      <c r="A183" s="1">
        <v>0</v>
      </c>
      <c r="B183" s="1">
        <v>0</v>
      </c>
      <c r="C183">
        <v>0</v>
      </c>
      <c r="D183">
        <v>0</v>
      </c>
      <c r="E183">
        <v>0</v>
      </c>
      <c r="F183">
        <v>0</v>
      </c>
      <c r="G183">
        <v>0</v>
      </c>
      <c r="H183">
        <v>0</v>
      </c>
      <c r="I183">
        <v>0</v>
      </c>
      <c r="J183">
        <v>0</v>
      </c>
      <c r="K183">
        <v>0</v>
      </c>
      <c r="L183" s="102">
        <v>0</v>
      </c>
      <c r="M183">
        <v>0</v>
      </c>
      <c r="N183">
        <v>0</v>
      </c>
      <c r="O183">
        <v>0</v>
      </c>
      <c r="P183">
        <v>0</v>
      </c>
      <c r="R183">
        <v>0</v>
      </c>
      <c r="S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row>
    <row r="184" spans="1:42" x14ac:dyDescent="0.25">
      <c r="A184" s="1">
        <v>0</v>
      </c>
      <c r="B184" s="1">
        <v>0</v>
      </c>
      <c r="C184">
        <v>0</v>
      </c>
      <c r="D184">
        <v>0</v>
      </c>
      <c r="E184">
        <v>0</v>
      </c>
      <c r="F184">
        <v>0</v>
      </c>
      <c r="G184">
        <v>0</v>
      </c>
      <c r="H184">
        <v>0</v>
      </c>
      <c r="I184">
        <v>0</v>
      </c>
      <c r="J184">
        <v>0</v>
      </c>
      <c r="K184">
        <v>0</v>
      </c>
      <c r="L184" s="102">
        <v>0</v>
      </c>
      <c r="M184">
        <v>0</v>
      </c>
      <c r="N184">
        <v>0</v>
      </c>
      <c r="O184">
        <v>0</v>
      </c>
      <c r="P184">
        <v>0</v>
      </c>
      <c r="R184">
        <v>0</v>
      </c>
      <c r="S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row>
    <row r="185" spans="1:42" x14ac:dyDescent="0.25">
      <c r="A185" s="1">
        <v>0</v>
      </c>
      <c r="B185" s="1">
        <v>0</v>
      </c>
      <c r="C185">
        <v>0</v>
      </c>
      <c r="D185">
        <v>0</v>
      </c>
      <c r="E185">
        <v>0</v>
      </c>
      <c r="F185">
        <v>0</v>
      </c>
      <c r="G185">
        <v>0</v>
      </c>
      <c r="H185">
        <v>0</v>
      </c>
      <c r="I185">
        <v>0</v>
      </c>
      <c r="J185">
        <v>0</v>
      </c>
      <c r="K185">
        <v>0</v>
      </c>
      <c r="L185" s="102">
        <v>0</v>
      </c>
      <c r="M185">
        <v>0</v>
      </c>
      <c r="N185">
        <v>0</v>
      </c>
      <c r="O185">
        <v>0</v>
      </c>
      <c r="P185">
        <v>0</v>
      </c>
      <c r="R185">
        <v>0</v>
      </c>
      <c r="S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row>
    <row r="186" spans="1:42" x14ac:dyDescent="0.25">
      <c r="A186" s="1">
        <v>0</v>
      </c>
      <c r="B186" s="1">
        <v>0</v>
      </c>
      <c r="C186">
        <v>0</v>
      </c>
      <c r="D186">
        <v>0</v>
      </c>
      <c r="E186">
        <v>0</v>
      </c>
      <c r="F186">
        <v>0</v>
      </c>
      <c r="G186">
        <v>0</v>
      </c>
      <c r="H186">
        <v>0</v>
      </c>
      <c r="I186">
        <v>0</v>
      </c>
      <c r="J186">
        <v>0</v>
      </c>
      <c r="K186">
        <v>0</v>
      </c>
      <c r="L186" s="102">
        <v>0</v>
      </c>
      <c r="M186">
        <v>0</v>
      </c>
      <c r="N186">
        <v>0</v>
      </c>
      <c r="O186">
        <v>0</v>
      </c>
      <c r="P186">
        <v>0</v>
      </c>
      <c r="R186">
        <v>0</v>
      </c>
      <c r="S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row>
    <row r="187" spans="1:42" x14ac:dyDescent="0.25">
      <c r="A187" s="1">
        <v>0</v>
      </c>
      <c r="B187" s="1">
        <v>0</v>
      </c>
      <c r="C187">
        <v>0</v>
      </c>
      <c r="D187">
        <v>0</v>
      </c>
      <c r="E187">
        <v>0</v>
      </c>
      <c r="F187">
        <v>0</v>
      </c>
      <c r="G187">
        <v>0</v>
      </c>
      <c r="H187">
        <v>0</v>
      </c>
      <c r="I187">
        <v>0</v>
      </c>
      <c r="J187">
        <v>0</v>
      </c>
      <c r="K187">
        <v>0</v>
      </c>
      <c r="L187" s="102">
        <v>0</v>
      </c>
      <c r="M187">
        <v>0</v>
      </c>
      <c r="N187">
        <v>0</v>
      </c>
      <c r="O187">
        <v>0</v>
      </c>
      <c r="P187">
        <v>0</v>
      </c>
      <c r="R187">
        <v>0</v>
      </c>
      <c r="S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row>
    <row r="188" spans="1:42" x14ac:dyDescent="0.25">
      <c r="A188" s="1">
        <v>0</v>
      </c>
      <c r="B188" s="1">
        <v>0</v>
      </c>
      <c r="C188">
        <v>0</v>
      </c>
      <c r="D188">
        <v>0</v>
      </c>
      <c r="E188">
        <v>0</v>
      </c>
      <c r="F188">
        <v>0</v>
      </c>
      <c r="G188">
        <v>0</v>
      </c>
      <c r="H188">
        <v>0</v>
      </c>
      <c r="I188">
        <v>0</v>
      </c>
      <c r="J188">
        <v>0</v>
      </c>
      <c r="K188">
        <v>0</v>
      </c>
      <c r="L188" s="102">
        <v>0</v>
      </c>
      <c r="M188">
        <v>0</v>
      </c>
      <c r="N188">
        <v>0</v>
      </c>
      <c r="O188">
        <v>0</v>
      </c>
      <c r="P188">
        <v>0</v>
      </c>
      <c r="R188">
        <v>0</v>
      </c>
      <c r="S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row>
    <row r="189" spans="1:42" x14ac:dyDescent="0.25">
      <c r="A189" s="1">
        <v>0</v>
      </c>
      <c r="B189" s="1">
        <v>0</v>
      </c>
      <c r="C189">
        <v>0</v>
      </c>
      <c r="D189">
        <v>0</v>
      </c>
      <c r="E189">
        <v>0</v>
      </c>
      <c r="F189">
        <v>0</v>
      </c>
      <c r="G189">
        <v>0</v>
      </c>
      <c r="H189">
        <v>0</v>
      </c>
      <c r="I189">
        <v>0</v>
      </c>
      <c r="J189">
        <v>0</v>
      </c>
      <c r="K189">
        <v>0</v>
      </c>
      <c r="L189" s="102">
        <v>0</v>
      </c>
      <c r="M189">
        <v>0</v>
      </c>
      <c r="N189">
        <v>0</v>
      </c>
      <c r="O189">
        <v>0</v>
      </c>
      <c r="P189">
        <v>0</v>
      </c>
      <c r="R189">
        <v>0</v>
      </c>
      <c r="S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row>
    <row r="190" spans="1:42" x14ac:dyDescent="0.25">
      <c r="A190" s="1">
        <v>0</v>
      </c>
      <c r="B190" s="1">
        <v>0</v>
      </c>
      <c r="C190">
        <v>0</v>
      </c>
      <c r="D190">
        <v>0</v>
      </c>
      <c r="E190">
        <v>0</v>
      </c>
      <c r="F190">
        <v>0</v>
      </c>
      <c r="G190">
        <v>0</v>
      </c>
      <c r="H190">
        <v>0</v>
      </c>
      <c r="I190">
        <v>0</v>
      </c>
      <c r="J190">
        <v>0</v>
      </c>
      <c r="K190">
        <v>0</v>
      </c>
      <c r="L190" s="102">
        <v>0</v>
      </c>
      <c r="M190">
        <v>0</v>
      </c>
      <c r="N190">
        <v>0</v>
      </c>
      <c r="O190">
        <v>0</v>
      </c>
      <c r="P190">
        <v>0</v>
      </c>
      <c r="R190">
        <v>0</v>
      </c>
      <c r="S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row>
    <row r="191" spans="1:42" x14ac:dyDescent="0.25">
      <c r="A191" s="1">
        <v>0</v>
      </c>
      <c r="B191" s="1">
        <v>0</v>
      </c>
      <c r="C191">
        <v>0</v>
      </c>
      <c r="D191">
        <v>0</v>
      </c>
      <c r="E191">
        <v>0</v>
      </c>
      <c r="F191">
        <v>0</v>
      </c>
      <c r="G191">
        <v>0</v>
      </c>
      <c r="H191">
        <v>0</v>
      </c>
      <c r="I191">
        <v>0</v>
      </c>
      <c r="J191">
        <v>0</v>
      </c>
      <c r="K191">
        <v>0</v>
      </c>
      <c r="L191" s="102">
        <v>0</v>
      </c>
      <c r="M191">
        <v>0</v>
      </c>
      <c r="N191">
        <v>0</v>
      </c>
      <c r="O191">
        <v>0</v>
      </c>
      <c r="P191">
        <v>0</v>
      </c>
      <c r="R191">
        <v>0</v>
      </c>
      <c r="S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row>
    <row r="192" spans="1:42" x14ac:dyDescent="0.25">
      <c r="A192" s="1">
        <v>0</v>
      </c>
      <c r="B192" s="1">
        <v>0</v>
      </c>
      <c r="C192">
        <v>0</v>
      </c>
      <c r="D192">
        <v>0</v>
      </c>
      <c r="E192">
        <v>0</v>
      </c>
      <c r="F192">
        <v>0</v>
      </c>
      <c r="G192">
        <v>0</v>
      </c>
      <c r="H192">
        <v>0</v>
      </c>
      <c r="I192">
        <v>0</v>
      </c>
      <c r="J192">
        <v>0</v>
      </c>
      <c r="K192">
        <v>0</v>
      </c>
      <c r="L192" s="102">
        <v>0</v>
      </c>
      <c r="M192">
        <v>0</v>
      </c>
      <c r="N192">
        <v>0</v>
      </c>
      <c r="O192">
        <v>0</v>
      </c>
      <c r="P192">
        <v>0</v>
      </c>
      <c r="R192">
        <v>0</v>
      </c>
      <c r="S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row>
    <row r="193" spans="1:42" x14ac:dyDescent="0.25">
      <c r="A193" s="1">
        <v>0</v>
      </c>
      <c r="B193" s="1">
        <v>0</v>
      </c>
      <c r="C193">
        <v>0</v>
      </c>
      <c r="D193">
        <v>0</v>
      </c>
      <c r="E193">
        <v>0</v>
      </c>
      <c r="F193">
        <v>0</v>
      </c>
      <c r="G193">
        <v>0</v>
      </c>
      <c r="H193">
        <v>0</v>
      </c>
      <c r="I193">
        <v>0</v>
      </c>
      <c r="J193">
        <v>0</v>
      </c>
      <c r="K193">
        <v>0</v>
      </c>
      <c r="L193" s="102">
        <v>0</v>
      </c>
      <c r="M193">
        <v>0</v>
      </c>
      <c r="N193">
        <v>0</v>
      </c>
      <c r="O193">
        <v>0</v>
      </c>
      <c r="P193">
        <v>0</v>
      </c>
      <c r="R193">
        <v>0</v>
      </c>
      <c r="S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row>
    <row r="194" spans="1:42" x14ac:dyDescent="0.25">
      <c r="A194" s="1">
        <v>0</v>
      </c>
      <c r="B194" s="1">
        <v>0</v>
      </c>
      <c r="C194">
        <v>0</v>
      </c>
      <c r="D194">
        <v>0</v>
      </c>
      <c r="E194">
        <v>0</v>
      </c>
      <c r="F194">
        <v>0</v>
      </c>
      <c r="G194">
        <v>0</v>
      </c>
      <c r="H194">
        <v>0</v>
      </c>
      <c r="I194">
        <v>0</v>
      </c>
      <c r="J194">
        <v>0</v>
      </c>
      <c r="K194">
        <v>0</v>
      </c>
      <c r="L194" s="102">
        <v>0</v>
      </c>
      <c r="M194">
        <v>0</v>
      </c>
      <c r="N194">
        <v>0</v>
      </c>
      <c r="O194">
        <v>0</v>
      </c>
      <c r="P194">
        <v>0</v>
      </c>
      <c r="R194">
        <v>0</v>
      </c>
      <c r="S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row>
    <row r="195" spans="1:42" x14ac:dyDescent="0.25">
      <c r="A195" s="1">
        <v>0</v>
      </c>
      <c r="B195" s="1">
        <v>0</v>
      </c>
      <c r="C195">
        <v>0</v>
      </c>
      <c r="D195">
        <v>0</v>
      </c>
      <c r="E195">
        <v>0</v>
      </c>
      <c r="F195">
        <v>0</v>
      </c>
      <c r="G195">
        <v>0</v>
      </c>
      <c r="H195">
        <v>0</v>
      </c>
      <c r="I195">
        <v>0</v>
      </c>
      <c r="J195">
        <v>0</v>
      </c>
      <c r="K195">
        <v>0</v>
      </c>
      <c r="L195" s="102">
        <v>0</v>
      </c>
      <c r="M195">
        <v>0</v>
      </c>
      <c r="N195">
        <v>0</v>
      </c>
      <c r="O195">
        <v>0</v>
      </c>
      <c r="P195">
        <v>0</v>
      </c>
      <c r="R195">
        <v>0</v>
      </c>
      <c r="S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row>
    <row r="196" spans="1:42" x14ac:dyDescent="0.25">
      <c r="A196" s="1">
        <v>0</v>
      </c>
      <c r="B196" s="1">
        <v>0</v>
      </c>
      <c r="C196">
        <v>0</v>
      </c>
      <c r="D196">
        <v>0</v>
      </c>
      <c r="E196">
        <v>0</v>
      </c>
      <c r="F196">
        <v>0</v>
      </c>
      <c r="G196">
        <v>0</v>
      </c>
      <c r="H196">
        <v>0</v>
      </c>
      <c r="I196">
        <v>0</v>
      </c>
      <c r="J196">
        <v>0</v>
      </c>
      <c r="K196">
        <v>0</v>
      </c>
      <c r="L196" s="102">
        <v>0</v>
      </c>
      <c r="M196">
        <v>0</v>
      </c>
      <c r="N196">
        <v>0</v>
      </c>
      <c r="O196">
        <v>0</v>
      </c>
      <c r="P196">
        <v>0</v>
      </c>
      <c r="R196">
        <v>0</v>
      </c>
      <c r="S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row>
    <row r="197" spans="1:42" x14ac:dyDescent="0.25">
      <c r="A197" s="1">
        <v>0</v>
      </c>
      <c r="B197" s="1">
        <v>0</v>
      </c>
      <c r="C197">
        <v>0</v>
      </c>
      <c r="D197">
        <v>0</v>
      </c>
      <c r="E197">
        <v>0</v>
      </c>
      <c r="F197">
        <v>0</v>
      </c>
      <c r="G197">
        <v>0</v>
      </c>
      <c r="H197">
        <v>0</v>
      </c>
      <c r="I197">
        <v>0</v>
      </c>
      <c r="J197">
        <v>0</v>
      </c>
      <c r="K197">
        <v>0</v>
      </c>
      <c r="L197" s="102">
        <v>0</v>
      </c>
      <c r="M197">
        <v>0</v>
      </c>
      <c r="N197">
        <v>0</v>
      </c>
      <c r="O197">
        <v>0</v>
      </c>
      <c r="P197">
        <v>0</v>
      </c>
      <c r="R197">
        <v>0</v>
      </c>
      <c r="S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row>
    <row r="198" spans="1:42" x14ac:dyDescent="0.25">
      <c r="A198" s="1">
        <v>0</v>
      </c>
      <c r="B198" s="1">
        <v>0</v>
      </c>
      <c r="C198">
        <v>0</v>
      </c>
      <c r="D198">
        <v>0</v>
      </c>
      <c r="E198">
        <v>0</v>
      </c>
      <c r="F198">
        <v>0</v>
      </c>
      <c r="G198">
        <v>0</v>
      </c>
      <c r="H198">
        <v>0</v>
      </c>
      <c r="I198">
        <v>0</v>
      </c>
      <c r="J198">
        <v>0</v>
      </c>
      <c r="K198">
        <v>0</v>
      </c>
      <c r="L198" s="102">
        <v>0</v>
      </c>
      <c r="M198">
        <v>0</v>
      </c>
      <c r="N198">
        <v>0</v>
      </c>
      <c r="O198">
        <v>0</v>
      </c>
      <c r="P198">
        <v>0</v>
      </c>
      <c r="R198">
        <v>0</v>
      </c>
      <c r="S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row>
    <row r="199" spans="1:42" x14ac:dyDescent="0.25">
      <c r="A199" s="1">
        <v>0</v>
      </c>
      <c r="B199" s="1">
        <v>0</v>
      </c>
      <c r="C199">
        <v>0</v>
      </c>
      <c r="D199">
        <v>0</v>
      </c>
      <c r="E199">
        <v>0</v>
      </c>
      <c r="F199">
        <v>0</v>
      </c>
      <c r="G199">
        <v>0</v>
      </c>
      <c r="H199">
        <v>0</v>
      </c>
      <c r="I199">
        <v>0</v>
      </c>
      <c r="J199">
        <v>0</v>
      </c>
      <c r="K199">
        <v>0</v>
      </c>
      <c r="L199" s="102">
        <v>0</v>
      </c>
      <c r="M199">
        <v>0</v>
      </c>
      <c r="N199">
        <v>0</v>
      </c>
      <c r="O199">
        <v>0</v>
      </c>
      <c r="P199">
        <v>0</v>
      </c>
      <c r="R199">
        <v>0</v>
      </c>
      <c r="S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row>
    <row r="200" spans="1:42" x14ac:dyDescent="0.25">
      <c r="A200" s="1">
        <v>0</v>
      </c>
      <c r="B200" s="1">
        <v>0</v>
      </c>
      <c r="C200">
        <v>0</v>
      </c>
      <c r="D200">
        <v>0</v>
      </c>
      <c r="E200">
        <v>0</v>
      </c>
      <c r="F200">
        <v>0</v>
      </c>
      <c r="G200">
        <v>0</v>
      </c>
      <c r="H200">
        <v>0</v>
      </c>
      <c r="I200">
        <v>0</v>
      </c>
      <c r="J200">
        <v>0</v>
      </c>
      <c r="K200">
        <v>0</v>
      </c>
      <c r="L200" s="102">
        <v>0</v>
      </c>
      <c r="M200">
        <v>0</v>
      </c>
      <c r="N200">
        <v>0</v>
      </c>
      <c r="O200">
        <v>0</v>
      </c>
      <c r="P200">
        <v>0</v>
      </c>
      <c r="R200">
        <v>0</v>
      </c>
      <c r="S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row>
    <row r="201" spans="1:42" x14ac:dyDescent="0.25">
      <c r="A201" s="1">
        <v>0</v>
      </c>
      <c r="B201" s="1">
        <v>0</v>
      </c>
      <c r="C201">
        <v>0</v>
      </c>
      <c r="D201">
        <v>0</v>
      </c>
      <c r="E201">
        <v>0</v>
      </c>
      <c r="F201">
        <v>0</v>
      </c>
      <c r="G201">
        <v>0</v>
      </c>
      <c r="H201">
        <v>0</v>
      </c>
      <c r="I201">
        <v>0</v>
      </c>
      <c r="J201">
        <v>0</v>
      </c>
      <c r="K201">
        <v>0</v>
      </c>
      <c r="L201" s="102">
        <v>0</v>
      </c>
      <c r="M201">
        <v>0</v>
      </c>
      <c r="N201">
        <v>0</v>
      </c>
      <c r="O201">
        <v>0</v>
      </c>
      <c r="P201">
        <v>0</v>
      </c>
      <c r="R201">
        <v>0</v>
      </c>
      <c r="S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row>
    <row r="202" spans="1:42" x14ac:dyDescent="0.25">
      <c r="A202" s="1">
        <v>0</v>
      </c>
      <c r="B202" s="1">
        <v>0</v>
      </c>
      <c r="C202">
        <v>0</v>
      </c>
      <c r="D202">
        <v>0</v>
      </c>
      <c r="E202">
        <v>0</v>
      </c>
      <c r="F202">
        <v>0</v>
      </c>
      <c r="G202">
        <v>0</v>
      </c>
      <c r="H202">
        <v>0</v>
      </c>
      <c r="I202">
        <v>0</v>
      </c>
      <c r="J202">
        <v>0</v>
      </c>
      <c r="K202">
        <v>0</v>
      </c>
      <c r="L202" s="102">
        <v>0</v>
      </c>
      <c r="M202">
        <v>0</v>
      </c>
      <c r="N202">
        <v>0</v>
      </c>
      <c r="O202">
        <v>0</v>
      </c>
      <c r="P202">
        <v>0</v>
      </c>
      <c r="R202">
        <v>0</v>
      </c>
      <c r="S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row>
    <row r="203" spans="1:42" x14ac:dyDescent="0.25">
      <c r="A203" s="1">
        <v>0</v>
      </c>
      <c r="B203" s="1">
        <v>0</v>
      </c>
      <c r="C203">
        <v>0</v>
      </c>
      <c r="D203">
        <v>0</v>
      </c>
      <c r="E203">
        <v>0</v>
      </c>
      <c r="F203">
        <v>0</v>
      </c>
      <c r="G203">
        <v>0</v>
      </c>
      <c r="H203">
        <v>0</v>
      </c>
      <c r="I203">
        <v>0</v>
      </c>
      <c r="J203">
        <v>0</v>
      </c>
      <c r="K203">
        <v>0</v>
      </c>
      <c r="L203" s="102">
        <v>0</v>
      </c>
      <c r="M203">
        <v>0</v>
      </c>
      <c r="N203">
        <v>0</v>
      </c>
      <c r="O203">
        <v>0</v>
      </c>
      <c r="P203">
        <v>0</v>
      </c>
      <c r="R203">
        <v>0</v>
      </c>
      <c r="S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row>
    <row r="204" spans="1:42" x14ac:dyDescent="0.25">
      <c r="A204" s="1">
        <v>0</v>
      </c>
      <c r="B204" s="1">
        <v>0</v>
      </c>
      <c r="C204">
        <v>0</v>
      </c>
      <c r="D204">
        <v>0</v>
      </c>
      <c r="E204">
        <v>0</v>
      </c>
      <c r="F204">
        <v>0</v>
      </c>
      <c r="G204">
        <v>0</v>
      </c>
      <c r="H204">
        <v>0</v>
      </c>
      <c r="I204">
        <v>0</v>
      </c>
      <c r="J204">
        <v>0</v>
      </c>
      <c r="K204">
        <v>0</v>
      </c>
      <c r="L204" s="102">
        <v>0</v>
      </c>
      <c r="M204">
        <v>0</v>
      </c>
      <c r="N204">
        <v>0</v>
      </c>
      <c r="O204">
        <v>0</v>
      </c>
      <c r="P204">
        <v>0</v>
      </c>
      <c r="R204">
        <v>0</v>
      </c>
      <c r="S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row>
    <row r="205" spans="1:42" x14ac:dyDescent="0.25">
      <c r="A205" s="1">
        <v>0</v>
      </c>
      <c r="B205" s="1">
        <v>0</v>
      </c>
      <c r="C205">
        <v>0</v>
      </c>
      <c r="D205">
        <v>0</v>
      </c>
      <c r="E205">
        <v>0</v>
      </c>
      <c r="F205">
        <v>0</v>
      </c>
      <c r="G205">
        <v>0</v>
      </c>
      <c r="H205">
        <v>0</v>
      </c>
      <c r="I205">
        <v>0</v>
      </c>
      <c r="J205">
        <v>0</v>
      </c>
      <c r="K205">
        <v>0</v>
      </c>
      <c r="L205" s="102">
        <v>0</v>
      </c>
      <c r="M205">
        <v>0</v>
      </c>
      <c r="N205">
        <v>0</v>
      </c>
      <c r="O205">
        <v>0</v>
      </c>
      <c r="P205">
        <v>0</v>
      </c>
      <c r="R205">
        <v>0</v>
      </c>
      <c r="S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row>
    <row r="206" spans="1:42" x14ac:dyDescent="0.25">
      <c r="A206" s="1">
        <v>0</v>
      </c>
      <c r="B206" s="1">
        <v>0</v>
      </c>
      <c r="C206">
        <v>0</v>
      </c>
      <c r="D206">
        <v>0</v>
      </c>
      <c r="E206">
        <v>0</v>
      </c>
      <c r="F206">
        <v>0</v>
      </c>
      <c r="G206">
        <v>0</v>
      </c>
      <c r="H206">
        <v>0</v>
      </c>
      <c r="I206">
        <v>0</v>
      </c>
      <c r="J206">
        <v>0</v>
      </c>
      <c r="K206">
        <v>0</v>
      </c>
      <c r="L206" s="102">
        <v>0</v>
      </c>
      <c r="M206">
        <v>0</v>
      </c>
      <c r="N206">
        <v>0</v>
      </c>
      <c r="O206">
        <v>0</v>
      </c>
      <c r="P206">
        <v>0</v>
      </c>
      <c r="R206">
        <v>0</v>
      </c>
      <c r="S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row>
    <row r="207" spans="1:42" x14ac:dyDescent="0.25">
      <c r="A207" s="1">
        <v>0</v>
      </c>
      <c r="B207" s="1">
        <v>0</v>
      </c>
      <c r="C207">
        <v>0</v>
      </c>
      <c r="D207">
        <v>0</v>
      </c>
      <c r="E207">
        <v>0</v>
      </c>
      <c r="F207">
        <v>0</v>
      </c>
      <c r="G207">
        <v>0</v>
      </c>
      <c r="H207">
        <v>0</v>
      </c>
      <c r="I207">
        <v>0</v>
      </c>
      <c r="J207">
        <v>0</v>
      </c>
      <c r="K207">
        <v>0</v>
      </c>
      <c r="L207" s="102">
        <v>0</v>
      </c>
      <c r="M207">
        <v>0</v>
      </c>
      <c r="N207">
        <v>0</v>
      </c>
      <c r="O207">
        <v>0</v>
      </c>
      <c r="P207">
        <v>0</v>
      </c>
      <c r="R207">
        <v>0</v>
      </c>
      <c r="S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row>
    <row r="208" spans="1:42" x14ac:dyDescent="0.25">
      <c r="A208" s="1">
        <v>0</v>
      </c>
      <c r="B208" s="1">
        <v>0</v>
      </c>
      <c r="C208">
        <v>0</v>
      </c>
      <c r="D208">
        <v>0</v>
      </c>
      <c r="E208">
        <v>0</v>
      </c>
      <c r="F208">
        <v>0</v>
      </c>
      <c r="G208">
        <v>0</v>
      </c>
      <c r="H208">
        <v>0</v>
      </c>
      <c r="I208">
        <v>0</v>
      </c>
      <c r="J208">
        <v>0</v>
      </c>
      <c r="K208">
        <v>0</v>
      </c>
      <c r="L208" s="102">
        <v>0</v>
      </c>
      <c r="M208">
        <v>0</v>
      </c>
      <c r="N208">
        <v>0</v>
      </c>
      <c r="O208">
        <v>0</v>
      </c>
      <c r="P208">
        <v>0</v>
      </c>
      <c r="R208">
        <v>0</v>
      </c>
      <c r="S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row>
    <row r="209" spans="1:42" x14ac:dyDescent="0.25">
      <c r="A209" s="1">
        <v>0</v>
      </c>
      <c r="B209" s="1">
        <v>0</v>
      </c>
      <c r="C209">
        <v>0</v>
      </c>
      <c r="D209">
        <v>0</v>
      </c>
      <c r="E209">
        <v>0</v>
      </c>
      <c r="F209">
        <v>0</v>
      </c>
      <c r="G209">
        <v>0</v>
      </c>
      <c r="H209">
        <v>0</v>
      </c>
      <c r="I209">
        <v>0</v>
      </c>
      <c r="J209">
        <v>0</v>
      </c>
      <c r="K209">
        <v>0</v>
      </c>
      <c r="L209" s="102">
        <v>0</v>
      </c>
      <c r="M209">
        <v>0</v>
      </c>
      <c r="N209">
        <v>0</v>
      </c>
      <c r="O209">
        <v>0</v>
      </c>
      <c r="P209">
        <v>0</v>
      </c>
      <c r="R209">
        <v>0</v>
      </c>
      <c r="S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row>
    <row r="210" spans="1:42" x14ac:dyDescent="0.25">
      <c r="A210" s="1">
        <v>0</v>
      </c>
      <c r="B210" s="1">
        <v>0</v>
      </c>
      <c r="C210">
        <v>0</v>
      </c>
      <c r="D210">
        <v>0</v>
      </c>
      <c r="E210">
        <v>0</v>
      </c>
      <c r="F210">
        <v>0</v>
      </c>
      <c r="G210">
        <v>0</v>
      </c>
      <c r="H210">
        <v>0</v>
      </c>
      <c r="I210">
        <v>0</v>
      </c>
      <c r="J210">
        <v>0</v>
      </c>
      <c r="K210">
        <v>0</v>
      </c>
      <c r="L210" s="102">
        <v>0</v>
      </c>
      <c r="M210">
        <v>0</v>
      </c>
      <c r="N210">
        <v>0</v>
      </c>
      <c r="O210">
        <v>0</v>
      </c>
      <c r="P210">
        <v>0</v>
      </c>
      <c r="R210">
        <v>0</v>
      </c>
      <c r="S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row>
    <row r="211" spans="1:42" x14ac:dyDescent="0.25">
      <c r="A211" s="1">
        <v>0</v>
      </c>
      <c r="B211" s="1">
        <v>0</v>
      </c>
      <c r="C211">
        <v>0</v>
      </c>
      <c r="D211">
        <v>0</v>
      </c>
      <c r="E211">
        <v>0</v>
      </c>
      <c r="F211">
        <v>0</v>
      </c>
      <c r="G211">
        <v>0</v>
      </c>
      <c r="H211">
        <v>0</v>
      </c>
      <c r="I211">
        <v>0</v>
      </c>
      <c r="J211">
        <v>0</v>
      </c>
      <c r="K211">
        <v>0</v>
      </c>
      <c r="L211" s="102">
        <v>0</v>
      </c>
      <c r="M211">
        <v>0</v>
      </c>
      <c r="N211">
        <v>0</v>
      </c>
      <c r="O211">
        <v>0</v>
      </c>
      <c r="P211">
        <v>0</v>
      </c>
      <c r="R211">
        <v>0</v>
      </c>
      <c r="S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row>
    <row r="212" spans="1:42" x14ac:dyDescent="0.25">
      <c r="A212" s="1">
        <v>0</v>
      </c>
      <c r="B212" s="1">
        <v>0</v>
      </c>
      <c r="C212">
        <v>0</v>
      </c>
      <c r="D212">
        <v>0</v>
      </c>
      <c r="E212">
        <v>0</v>
      </c>
      <c r="F212">
        <v>0</v>
      </c>
      <c r="G212">
        <v>0</v>
      </c>
      <c r="H212">
        <v>0</v>
      </c>
      <c r="I212">
        <v>0</v>
      </c>
      <c r="J212">
        <v>0</v>
      </c>
      <c r="K212">
        <v>0</v>
      </c>
      <c r="L212" s="102">
        <v>0</v>
      </c>
      <c r="M212">
        <v>0</v>
      </c>
      <c r="N212">
        <v>0</v>
      </c>
      <c r="O212">
        <v>0</v>
      </c>
      <c r="P212">
        <v>0</v>
      </c>
      <c r="R212">
        <v>0</v>
      </c>
      <c r="S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row>
    <row r="213" spans="1:42" x14ac:dyDescent="0.25">
      <c r="A213" s="1">
        <v>0</v>
      </c>
      <c r="B213" s="1">
        <v>0</v>
      </c>
      <c r="C213">
        <v>0</v>
      </c>
      <c r="D213">
        <v>0</v>
      </c>
      <c r="E213">
        <v>0</v>
      </c>
      <c r="F213">
        <v>0</v>
      </c>
      <c r="G213">
        <v>0</v>
      </c>
      <c r="H213">
        <v>0</v>
      </c>
      <c r="I213">
        <v>0</v>
      </c>
      <c r="J213">
        <v>0</v>
      </c>
      <c r="K213">
        <v>0</v>
      </c>
      <c r="L213" s="102">
        <v>0</v>
      </c>
      <c r="M213">
        <v>0</v>
      </c>
      <c r="N213">
        <v>0</v>
      </c>
      <c r="O213">
        <v>0</v>
      </c>
      <c r="P213">
        <v>0</v>
      </c>
      <c r="R213">
        <v>0</v>
      </c>
      <c r="S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row>
    <row r="214" spans="1:42" x14ac:dyDescent="0.25">
      <c r="A214" s="1">
        <v>0</v>
      </c>
      <c r="B214" s="1">
        <v>0</v>
      </c>
      <c r="C214">
        <v>0</v>
      </c>
      <c r="D214">
        <v>0</v>
      </c>
      <c r="E214">
        <v>0</v>
      </c>
      <c r="F214">
        <v>0</v>
      </c>
      <c r="G214">
        <v>0</v>
      </c>
      <c r="H214">
        <v>0</v>
      </c>
      <c r="I214">
        <v>0</v>
      </c>
      <c r="J214">
        <v>0</v>
      </c>
      <c r="K214">
        <v>0</v>
      </c>
      <c r="L214" s="102">
        <v>0</v>
      </c>
      <c r="M214">
        <v>0</v>
      </c>
      <c r="N214">
        <v>0</v>
      </c>
      <c r="O214">
        <v>0</v>
      </c>
      <c r="P214">
        <v>0</v>
      </c>
      <c r="R214">
        <v>0</v>
      </c>
      <c r="S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row>
    <row r="215" spans="1:42" x14ac:dyDescent="0.25">
      <c r="A215" s="1">
        <v>0</v>
      </c>
      <c r="B215" s="1">
        <v>0</v>
      </c>
      <c r="C215">
        <v>0</v>
      </c>
      <c r="D215">
        <v>0</v>
      </c>
      <c r="E215">
        <v>0</v>
      </c>
      <c r="F215">
        <v>0</v>
      </c>
      <c r="G215">
        <v>0</v>
      </c>
      <c r="H215">
        <v>0</v>
      </c>
      <c r="I215">
        <v>0</v>
      </c>
      <c r="J215">
        <v>0</v>
      </c>
      <c r="K215">
        <v>0</v>
      </c>
      <c r="L215" s="102">
        <v>0</v>
      </c>
      <c r="M215">
        <v>0</v>
      </c>
      <c r="N215">
        <v>0</v>
      </c>
      <c r="O215">
        <v>0</v>
      </c>
      <c r="P215">
        <v>0</v>
      </c>
      <c r="R215">
        <v>0</v>
      </c>
      <c r="S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row>
    <row r="216" spans="1:42" x14ac:dyDescent="0.25">
      <c r="A216" s="1">
        <v>0</v>
      </c>
      <c r="B216" s="1">
        <v>0</v>
      </c>
      <c r="C216">
        <v>0</v>
      </c>
      <c r="D216">
        <v>0</v>
      </c>
      <c r="E216">
        <v>0</v>
      </c>
      <c r="F216">
        <v>0</v>
      </c>
      <c r="G216">
        <v>0</v>
      </c>
      <c r="H216">
        <v>0</v>
      </c>
      <c r="I216">
        <v>0</v>
      </c>
      <c r="J216">
        <v>0</v>
      </c>
      <c r="K216">
        <v>0</v>
      </c>
      <c r="L216" s="102">
        <v>0</v>
      </c>
      <c r="M216">
        <v>0</v>
      </c>
      <c r="N216">
        <v>0</v>
      </c>
      <c r="O216">
        <v>0</v>
      </c>
      <c r="P216">
        <v>0</v>
      </c>
      <c r="R216">
        <v>0</v>
      </c>
      <c r="S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row>
    <row r="217" spans="1:42" x14ac:dyDescent="0.25">
      <c r="A217" s="1">
        <v>0</v>
      </c>
      <c r="B217" s="1">
        <v>0</v>
      </c>
      <c r="C217">
        <v>0</v>
      </c>
      <c r="D217">
        <v>0</v>
      </c>
      <c r="E217">
        <v>0</v>
      </c>
      <c r="F217">
        <v>0</v>
      </c>
      <c r="G217">
        <v>0</v>
      </c>
      <c r="H217">
        <v>0</v>
      </c>
      <c r="I217">
        <v>0</v>
      </c>
      <c r="J217">
        <v>0</v>
      </c>
      <c r="K217">
        <v>0</v>
      </c>
      <c r="L217" s="102">
        <v>0</v>
      </c>
      <c r="M217">
        <v>0</v>
      </c>
      <c r="N217">
        <v>0</v>
      </c>
      <c r="O217">
        <v>0</v>
      </c>
      <c r="P217">
        <v>0</v>
      </c>
      <c r="R217">
        <v>0</v>
      </c>
      <c r="S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row>
    <row r="218" spans="1:42" x14ac:dyDescent="0.25">
      <c r="A218" s="1">
        <v>0</v>
      </c>
      <c r="B218" s="1">
        <v>0</v>
      </c>
      <c r="C218">
        <v>0</v>
      </c>
      <c r="D218">
        <v>0</v>
      </c>
      <c r="E218">
        <v>0</v>
      </c>
      <c r="F218">
        <v>0</v>
      </c>
      <c r="G218">
        <v>0</v>
      </c>
      <c r="H218">
        <v>0</v>
      </c>
      <c r="I218">
        <v>0</v>
      </c>
      <c r="J218">
        <v>0</v>
      </c>
      <c r="K218">
        <v>0</v>
      </c>
      <c r="L218" s="102">
        <v>0</v>
      </c>
      <c r="M218">
        <v>0</v>
      </c>
      <c r="N218">
        <v>0</v>
      </c>
      <c r="O218">
        <v>0</v>
      </c>
      <c r="P218">
        <v>0</v>
      </c>
      <c r="R218">
        <v>0</v>
      </c>
      <c r="S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row>
    <row r="219" spans="1:42" x14ac:dyDescent="0.25">
      <c r="A219" s="1">
        <v>0</v>
      </c>
      <c r="B219" s="1">
        <v>0</v>
      </c>
      <c r="C219">
        <v>0</v>
      </c>
      <c r="D219">
        <v>0</v>
      </c>
      <c r="E219">
        <v>0</v>
      </c>
      <c r="F219">
        <v>0</v>
      </c>
      <c r="G219">
        <v>0</v>
      </c>
      <c r="H219">
        <v>0</v>
      </c>
      <c r="I219">
        <v>0</v>
      </c>
      <c r="J219">
        <v>0</v>
      </c>
      <c r="K219">
        <v>0</v>
      </c>
      <c r="L219" s="102">
        <v>0</v>
      </c>
      <c r="M219">
        <v>0</v>
      </c>
      <c r="N219">
        <v>0</v>
      </c>
      <c r="O219">
        <v>0</v>
      </c>
      <c r="P219">
        <v>0</v>
      </c>
      <c r="R219">
        <v>0</v>
      </c>
      <c r="S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row>
    <row r="220" spans="1:42" x14ac:dyDescent="0.25">
      <c r="A220" s="1">
        <v>0</v>
      </c>
      <c r="B220" s="1">
        <v>0</v>
      </c>
      <c r="C220">
        <v>0</v>
      </c>
      <c r="D220">
        <v>0</v>
      </c>
      <c r="E220">
        <v>0</v>
      </c>
      <c r="F220">
        <v>0</v>
      </c>
      <c r="G220">
        <v>0</v>
      </c>
      <c r="H220">
        <v>0</v>
      </c>
      <c r="I220">
        <v>0</v>
      </c>
      <c r="J220">
        <v>0</v>
      </c>
      <c r="K220">
        <v>0</v>
      </c>
      <c r="L220" s="102">
        <v>0</v>
      </c>
      <c r="M220">
        <v>0</v>
      </c>
      <c r="N220">
        <v>0</v>
      </c>
      <c r="O220">
        <v>0</v>
      </c>
      <c r="P220">
        <v>0</v>
      </c>
      <c r="R220">
        <v>0</v>
      </c>
      <c r="S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row>
    <row r="221" spans="1:42" x14ac:dyDescent="0.25">
      <c r="A221" s="1">
        <v>0</v>
      </c>
      <c r="B221" s="1">
        <v>0</v>
      </c>
      <c r="C221">
        <v>0</v>
      </c>
      <c r="D221">
        <v>0</v>
      </c>
      <c r="E221">
        <v>0</v>
      </c>
      <c r="F221">
        <v>0</v>
      </c>
      <c r="G221">
        <v>0</v>
      </c>
      <c r="H221">
        <v>0</v>
      </c>
      <c r="I221">
        <v>0</v>
      </c>
      <c r="J221">
        <v>0</v>
      </c>
      <c r="K221">
        <v>0</v>
      </c>
      <c r="L221" s="102">
        <v>0</v>
      </c>
      <c r="M221">
        <v>0</v>
      </c>
      <c r="N221">
        <v>0</v>
      </c>
      <c r="O221">
        <v>0</v>
      </c>
      <c r="P221">
        <v>0</v>
      </c>
      <c r="R221">
        <v>0</v>
      </c>
      <c r="S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row>
    <row r="222" spans="1:42" x14ac:dyDescent="0.25">
      <c r="A222" s="1">
        <v>0</v>
      </c>
      <c r="B222" s="1">
        <v>0</v>
      </c>
      <c r="C222">
        <v>0</v>
      </c>
      <c r="D222">
        <v>0</v>
      </c>
      <c r="E222">
        <v>0</v>
      </c>
      <c r="F222">
        <v>0</v>
      </c>
      <c r="G222">
        <v>0</v>
      </c>
      <c r="H222">
        <v>0</v>
      </c>
      <c r="I222">
        <v>0</v>
      </c>
      <c r="J222">
        <v>0</v>
      </c>
      <c r="K222">
        <v>0</v>
      </c>
      <c r="L222" s="102">
        <v>0</v>
      </c>
      <c r="M222">
        <v>0</v>
      </c>
      <c r="N222">
        <v>0</v>
      </c>
      <c r="O222">
        <v>0</v>
      </c>
      <c r="P222">
        <v>0</v>
      </c>
      <c r="R222">
        <v>0</v>
      </c>
      <c r="S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row>
    <row r="223" spans="1:42" x14ac:dyDescent="0.25">
      <c r="A223" s="1">
        <v>0</v>
      </c>
      <c r="B223" s="1">
        <v>0</v>
      </c>
      <c r="C223">
        <v>0</v>
      </c>
      <c r="D223">
        <v>0</v>
      </c>
      <c r="E223">
        <v>0</v>
      </c>
      <c r="F223">
        <v>0</v>
      </c>
      <c r="G223">
        <v>0</v>
      </c>
      <c r="H223">
        <v>0</v>
      </c>
      <c r="I223">
        <v>0</v>
      </c>
      <c r="J223">
        <v>0</v>
      </c>
      <c r="K223">
        <v>0</v>
      </c>
      <c r="L223" s="102">
        <v>0</v>
      </c>
      <c r="M223">
        <v>0</v>
      </c>
      <c r="N223">
        <v>0</v>
      </c>
      <c r="O223">
        <v>0</v>
      </c>
      <c r="P223">
        <v>0</v>
      </c>
      <c r="R223">
        <v>0</v>
      </c>
      <c r="S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row>
    <row r="224" spans="1:42" x14ac:dyDescent="0.25">
      <c r="A224" s="1">
        <v>0</v>
      </c>
      <c r="B224" s="1">
        <v>0</v>
      </c>
      <c r="C224">
        <v>0</v>
      </c>
      <c r="D224">
        <v>0</v>
      </c>
      <c r="E224">
        <v>0</v>
      </c>
      <c r="F224">
        <v>0</v>
      </c>
      <c r="G224">
        <v>0</v>
      </c>
      <c r="H224">
        <v>0</v>
      </c>
      <c r="I224">
        <v>0</v>
      </c>
      <c r="J224">
        <v>0</v>
      </c>
      <c r="K224">
        <v>0</v>
      </c>
      <c r="L224" s="102">
        <v>0</v>
      </c>
      <c r="M224">
        <v>0</v>
      </c>
      <c r="N224">
        <v>0</v>
      </c>
      <c r="O224">
        <v>0</v>
      </c>
      <c r="P224">
        <v>0</v>
      </c>
      <c r="R224">
        <v>0</v>
      </c>
      <c r="S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row>
    <row r="225" spans="1:42" x14ac:dyDescent="0.25">
      <c r="A225" s="1">
        <v>0</v>
      </c>
      <c r="B225" s="1">
        <v>0</v>
      </c>
      <c r="C225">
        <v>0</v>
      </c>
      <c r="D225">
        <v>0</v>
      </c>
      <c r="E225">
        <v>0</v>
      </c>
      <c r="F225">
        <v>0</v>
      </c>
      <c r="G225">
        <v>0</v>
      </c>
      <c r="H225">
        <v>0</v>
      </c>
      <c r="I225">
        <v>0</v>
      </c>
      <c r="J225">
        <v>0</v>
      </c>
      <c r="K225">
        <v>0</v>
      </c>
      <c r="L225" s="102">
        <v>0</v>
      </c>
      <c r="M225">
        <v>0</v>
      </c>
      <c r="N225">
        <v>0</v>
      </c>
      <c r="O225">
        <v>0</v>
      </c>
      <c r="P225">
        <v>0</v>
      </c>
      <c r="R225">
        <v>0</v>
      </c>
      <c r="S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row>
    <row r="226" spans="1:42" x14ac:dyDescent="0.25">
      <c r="A226" s="1">
        <v>0</v>
      </c>
      <c r="B226" s="1">
        <v>0</v>
      </c>
      <c r="C226">
        <v>0</v>
      </c>
      <c r="D226">
        <v>0</v>
      </c>
      <c r="E226">
        <v>0</v>
      </c>
      <c r="F226">
        <v>0</v>
      </c>
      <c r="G226">
        <v>0</v>
      </c>
      <c r="H226">
        <v>0</v>
      </c>
      <c r="I226">
        <v>0</v>
      </c>
      <c r="J226">
        <v>0</v>
      </c>
      <c r="K226">
        <v>0</v>
      </c>
      <c r="L226" s="102">
        <v>0</v>
      </c>
      <c r="M226">
        <v>0</v>
      </c>
      <c r="N226">
        <v>0</v>
      </c>
      <c r="O226">
        <v>0</v>
      </c>
      <c r="P226">
        <v>0</v>
      </c>
      <c r="R226">
        <v>0</v>
      </c>
      <c r="S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row>
    <row r="227" spans="1:42" x14ac:dyDescent="0.25">
      <c r="A227" s="1">
        <v>0</v>
      </c>
      <c r="B227" s="1">
        <v>0</v>
      </c>
      <c r="C227">
        <v>0</v>
      </c>
      <c r="D227">
        <v>0</v>
      </c>
      <c r="E227">
        <v>0</v>
      </c>
      <c r="F227">
        <v>0</v>
      </c>
      <c r="G227">
        <v>0</v>
      </c>
      <c r="H227">
        <v>0</v>
      </c>
      <c r="I227">
        <v>0</v>
      </c>
      <c r="J227">
        <v>0</v>
      </c>
      <c r="K227">
        <v>0</v>
      </c>
      <c r="L227" s="102">
        <v>0</v>
      </c>
      <c r="M227">
        <v>0</v>
      </c>
      <c r="N227">
        <v>0</v>
      </c>
      <c r="O227">
        <v>0</v>
      </c>
      <c r="P227">
        <v>0</v>
      </c>
      <c r="R227">
        <v>0</v>
      </c>
      <c r="S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row>
    <row r="228" spans="1:42" x14ac:dyDescent="0.25">
      <c r="A228" s="1">
        <v>0</v>
      </c>
      <c r="B228" s="1">
        <v>0</v>
      </c>
      <c r="C228">
        <v>0</v>
      </c>
      <c r="D228">
        <v>0</v>
      </c>
      <c r="E228">
        <v>0</v>
      </c>
      <c r="F228">
        <v>0</v>
      </c>
      <c r="G228">
        <v>0</v>
      </c>
      <c r="H228">
        <v>0</v>
      </c>
      <c r="I228">
        <v>0</v>
      </c>
      <c r="J228">
        <v>0</v>
      </c>
      <c r="K228">
        <v>0</v>
      </c>
      <c r="L228" s="102">
        <v>0</v>
      </c>
      <c r="M228">
        <v>0</v>
      </c>
      <c r="N228">
        <v>0</v>
      </c>
      <c r="O228">
        <v>0</v>
      </c>
      <c r="P228">
        <v>0</v>
      </c>
      <c r="R228">
        <v>0</v>
      </c>
      <c r="S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row>
    <row r="229" spans="1:42" x14ac:dyDescent="0.25">
      <c r="A229" s="1">
        <v>0</v>
      </c>
      <c r="B229" s="1">
        <v>0</v>
      </c>
      <c r="C229">
        <v>0</v>
      </c>
      <c r="D229">
        <v>0</v>
      </c>
      <c r="E229">
        <v>0</v>
      </c>
      <c r="F229">
        <v>0</v>
      </c>
      <c r="G229">
        <v>0</v>
      </c>
      <c r="H229">
        <v>0</v>
      </c>
      <c r="I229">
        <v>0</v>
      </c>
      <c r="J229">
        <v>0</v>
      </c>
      <c r="K229">
        <v>0</v>
      </c>
      <c r="L229" s="102">
        <v>0</v>
      </c>
      <c r="M229">
        <v>0</v>
      </c>
      <c r="N229">
        <v>0</v>
      </c>
      <c r="O229">
        <v>0</v>
      </c>
      <c r="P229">
        <v>0</v>
      </c>
      <c r="R229">
        <v>0</v>
      </c>
      <c r="S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row>
    <row r="230" spans="1:42" x14ac:dyDescent="0.25">
      <c r="A230" s="1">
        <v>0</v>
      </c>
      <c r="B230" s="1">
        <v>0</v>
      </c>
      <c r="C230">
        <v>0</v>
      </c>
      <c r="D230">
        <v>0</v>
      </c>
      <c r="E230">
        <v>0</v>
      </c>
      <c r="F230">
        <v>0</v>
      </c>
      <c r="G230">
        <v>0</v>
      </c>
      <c r="H230">
        <v>0</v>
      </c>
      <c r="I230">
        <v>0</v>
      </c>
      <c r="J230">
        <v>0</v>
      </c>
      <c r="K230">
        <v>0</v>
      </c>
      <c r="L230" s="102">
        <v>0</v>
      </c>
      <c r="M230">
        <v>0</v>
      </c>
      <c r="N230">
        <v>0</v>
      </c>
      <c r="O230">
        <v>0</v>
      </c>
      <c r="P230">
        <v>0</v>
      </c>
      <c r="R230">
        <v>0</v>
      </c>
      <c r="S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row>
    <row r="231" spans="1:42" x14ac:dyDescent="0.25">
      <c r="A231" s="1">
        <v>0</v>
      </c>
      <c r="B231" s="1">
        <v>0</v>
      </c>
      <c r="C231">
        <v>0</v>
      </c>
      <c r="D231">
        <v>0</v>
      </c>
      <c r="E231">
        <v>0</v>
      </c>
      <c r="F231">
        <v>0</v>
      </c>
      <c r="G231">
        <v>0</v>
      </c>
      <c r="H231">
        <v>0</v>
      </c>
      <c r="I231">
        <v>0</v>
      </c>
      <c r="J231">
        <v>0</v>
      </c>
      <c r="K231">
        <v>0</v>
      </c>
      <c r="L231" s="102">
        <v>0</v>
      </c>
      <c r="M231">
        <v>0</v>
      </c>
      <c r="N231">
        <v>0</v>
      </c>
      <c r="O231">
        <v>0</v>
      </c>
      <c r="P231">
        <v>0</v>
      </c>
      <c r="R231">
        <v>0</v>
      </c>
      <c r="S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row>
    <row r="232" spans="1:42" x14ac:dyDescent="0.25">
      <c r="A232" s="1">
        <v>0</v>
      </c>
      <c r="B232" s="1">
        <v>0</v>
      </c>
      <c r="C232">
        <v>0</v>
      </c>
      <c r="D232">
        <v>0</v>
      </c>
      <c r="E232">
        <v>0</v>
      </c>
      <c r="F232">
        <v>0</v>
      </c>
      <c r="G232">
        <v>0</v>
      </c>
      <c r="H232">
        <v>0</v>
      </c>
      <c r="I232">
        <v>0</v>
      </c>
      <c r="J232">
        <v>0</v>
      </c>
      <c r="K232">
        <v>0</v>
      </c>
      <c r="L232" s="102">
        <v>0</v>
      </c>
      <c r="M232">
        <v>0</v>
      </c>
      <c r="N232">
        <v>0</v>
      </c>
      <c r="O232">
        <v>0</v>
      </c>
      <c r="P232">
        <v>0</v>
      </c>
      <c r="R232">
        <v>0</v>
      </c>
      <c r="S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row>
    <row r="233" spans="1:42" x14ac:dyDescent="0.25">
      <c r="A233" s="1">
        <v>0</v>
      </c>
      <c r="B233" s="1">
        <v>0</v>
      </c>
      <c r="C233">
        <v>0</v>
      </c>
      <c r="D233">
        <v>0</v>
      </c>
      <c r="E233">
        <v>0</v>
      </c>
      <c r="F233">
        <v>0</v>
      </c>
      <c r="G233">
        <v>0</v>
      </c>
      <c r="H233">
        <v>0</v>
      </c>
      <c r="I233">
        <v>0</v>
      </c>
      <c r="J233">
        <v>0</v>
      </c>
      <c r="K233">
        <v>0</v>
      </c>
      <c r="L233" s="102">
        <v>0</v>
      </c>
      <c r="M233">
        <v>0</v>
      </c>
      <c r="N233">
        <v>0</v>
      </c>
      <c r="O233">
        <v>0</v>
      </c>
      <c r="P233">
        <v>0</v>
      </c>
      <c r="R233">
        <v>0</v>
      </c>
      <c r="S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1"/>
  <sheetViews>
    <sheetView showZeros="0" workbookViewId="0">
      <selection activeCell="B33" sqref="B33"/>
    </sheetView>
  </sheetViews>
  <sheetFormatPr defaultRowHeight="13.2" x14ac:dyDescent="0.25"/>
  <cols>
    <col min="1" max="1" width="17.21875" customWidth="1"/>
    <col min="2" max="2" width="13.77734375" customWidth="1"/>
    <col min="3" max="3" width="10.109375" customWidth="1"/>
    <col min="4" max="4" width="10.33203125" customWidth="1"/>
    <col min="6" max="6" width="11.109375" customWidth="1"/>
    <col min="7" max="7" width="10.6640625" customWidth="1"/>
    <col min="8" max="8" width="10.88671875" customWidth="1"/>
    <col min="9" max="9" width="10" customWidth="1"/>
    <col min="10" max="10" width="11.109375" customWidth="1"/>
    <col min="11" max="11" width="10.21875" customWidth="1"/>
    <col min="12" max="12" width="21.6640625" style="18" customWidth="1"/>
  </cols>
  <sheetData>
    <row r="1" spans="1:42" ht="15.6" x14ac:dyDescent="0.3">
      <c r="M1" s="51" t="s">
        <v>139</v>
      </c>
    </row>
    <row r="2" spans="1:42" s="22" customForma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c r="X2" s="22">
        <v>0</v>
      </c>
      <c r="Y2" s="22">
        <v>0</v>
      </c>
      <c r="Z2" s="22">
        <v>0</v>
      </c>
      <c r="AA2" s="22">
        <v>0</v>
      </c>
      <c r="AB2" s="22">
        <v>0</v>
      </c>
      <c r="AC2" s="22">
        <v>0</v>
      </c>
      <c r="AD2" s="22">
        <v>0</v>
      </c>
      <c r="AE2" s="22">
        <v>0</v>
      </c>
      <c r="AF2" s="22">
        <v>0</v>
      </c>
      <c r="AG2" s="22">
        <v>0</v>
      </c>
      <c r="AH2" s="22">
        <v>0</v>
      </c>
      <c r="AI2" s="22">
        <v>0</v>
      </c>
      <c r="AJ2" s="22">
        <v>0</v>
      </c>
      <c r="AK2" s="22">
        <v>0</v>
      </c>
      <c r="AL2" s="22">
        <v>0</v>
      </c>
      <c r="AM2" s="22">
        <v>0</v>
      </c>
      <c r="AN2" s="22">
        <v>0</v>
      </c>
      <c r="AO2" s="22">
        <v>0</v>
      </c>
      <c r="AP2" s="22">
        <v>0</v>
      </c>
    </row>
    <row r="3" spans="1:42" ht="12" customHeight="1" x14ac:dyDescent="0.25">
      <c r="A3" s="4" t="s">
        <v>23</v>
      </c>
      <c r="B3" s="4" t="s">
        <v>120</v>
      </c>
      <c r="C3" s="4" t="s">
        <v>10</v>
      </c>
      <c r="D3" s="4">
        <v>90</v>
      </c>
      <c r="E3" s="4">
        <v>10</v>
      </c>
      <c r="F3" s="4" t="s">
        <v>121</v>
      </c>
      <c r="G3" s="4"/>
      <c r="H3" s="4"/>
      <c r="I3" s="4" t="s">
        <v>102</v>
      </c>
      <c r="J3" s="4">
        <v>1.67</v>
      </c>
      <c r="K3" s="4" t="s">
        <v>33</v>
      </c>
      <c r="L3" s="98" t="str">
        <f>CONCATENATE(C3,"-",D3,"-",E3,"-",F3,"-",G3,H3,"-",I3,J3,"-",K3)</f>
        <v>ABS118-90-10-D--ben1.67-NL(Na)</v>
      </c>
      <c r="M3" s="1"/>
      <c r="N3" s="3"/>
      <c r="O3" s="3"/>
      <c r="P3" s="3"/>
      <c r="Q3" s="3"/>
      <c r="R3" s="3"/>
      <c r="S3" s="3"/>
      <c r="T3" s="3"/>
      <c r="U3" s="3"/>
      <c r="V3" s="3"/>
      <c r="W3" s="3"/>
    </row>
    <row r="4" spans="1:42" ht="12" customHeight="1" x14ac:dyDescent="0.25">
      <c r="A4" s="4" t="s">
        <v>23</v>
      </c>
      <c r="B4" s="4" t="s">
        <v>120</v>
      </c>
      <c r="C4" s="4" t="s">
        <v>10</v>
      </c>
      <c r="D4" s="4">
        <v>90</v>
      </c>
      <c r="E4" s="4">
        <v>10</v>
      </c>
      <c r="F4" s="4" t="s">
        <v>121</v>
      </c>
      <c r="G4" s="4"/>
      <c r="H4" s="4"/>
      <c r="I4" s="4" t="s">
        <v>102</v>
      </c>
      <c r="J4" s="4">
        <v>6.67</v>
      </c>
      <c r="K4" s="4" t="s">
        <v>33</v>
      </c>
      <c r="L4" s="98" t="str">
        <f>CONCATENATE(C4,"-",D4,"-",E4,"-",F4,"-",G4,H4,"-",I4,J4,"-",K4)</f>
        <v>ABS118-90-10-D--ben6.67-NL(Na)</v>
      </c>
      <c r="M4" s="1"/>
      <c r="N4" s="3"/>
      <c r="O4" s="3"/>
      <c r="P4" s="3"/>
      <c r="Q4" s="3"/>
      <c r="R4" s="3"/>
      <c r="S4" s="3"/>
      <c r="T4" s="3"/>
      <c r="U4" s="3"/>
      <c r="V4" s="3"/>
      <c r="W4" s="3"/>
    </row>
    <row r="5" spans="1:42" ht="12" customHeight="1" x14ac:dyDescent="0.25">
      <c r="A5" s="4" t="s">
        <v>23</v>
      </c>
      <c r="B5" s="4" t="s">
        <v>120</v>
      </c>
      <c r="C5" s="4" t="s">
        <v>10</v>
      </c>
      <c r="D5" s="4">
        <v>90</v>
      </c>
      <c r="E5" s="4">
        <v>10</v>
      </c>
      <c r="F5" s="4" t="s">
        <v>121</v>
      </c>
      <c r="G5" s="4"/>
      <c r="H5" s="4"/>
      <c r="I5" s="4" t="s">
        <v>102</v>
      </c>
      <c r="J5" s="4">
        <v>33.299999999999997</v>
      </c>
      <c r="K5" s="4" t="s">
        <v>33</v>
      </c>
      <c r="L5" s="98" t="str">
        <f>CONCATENATE(C5,"-",D5,"-",E5,"-",F5,"-",G5,H5,"-",I5,J5,"-",K5)</f>
        <v>ABS118-90-10-D--ben33.3-NL(Na)</v>
      </c>
      <c r="M5" s="1"/>
      <c r="N5" s="3"/>
      <c r="O5" s="3"/>
      <c r="P5" s="3"/>
      <c r="Q5" s="3"/>
      <c r="R5" s="3"/>
      <c r="S5" s="3"/>
      <c r="T5" s="3"/>
      <c r="U5" s="3"/>
      <c r="V5" s="3"/>
      <c r="W5" s="3"/>
    </row>
    <row r="6" spans="1:42" ht="12" customHeight="1" x14ac:dyDescent="0.25">
      <c r="A6" s="4" t="s">
        <v>23</v>
      </c>
      <c r="B6" s="4" t="s">
        <v>120</v>
      </c>
      <c r="C6" s="4" t="s">
        <v>10</v>
      </c>
      <c r="D6" s="4">
        <v>90</v>
      </c>
      <c r="E6" s="4">
        <v>10</v>
      </c>
      <c r="F6" s="4" t="s">
        <v>121</v>
      </c>
      <c r="G6" s="4"/>
      <c r="H6" s="4"/>
      <c r="I6" s="4" t="s">
        <v>102</v>
      </c>
      <c r="J6" s="4">
        <v>133</v>
      </c>
      <c r="K6" s="4" t="s">
        <v>33</v>
      </c>
      <c r="L6" s="98" t="str">
        <f>CONCATENATE(C6,"-",D6,"-",E6,"-",F6,"-",G6,H6,"-",I6,J6,"-",K6)</f>
        <v>ABS118-90-10-D--ben133-NL(Na)</v>
      </c>
      <c r="M6" s="1"/>
      <c r="N6" s="3"/>
      <c r="O6" s="3"/>
      <c r="P6" s="3"/>
      <c r="Q6" s="3"/>
      <c r="R6" s="3"/>
      <c r="S6" s="3"/>
      <c r="T6" s="3"/>
      <c r="U6" s="3"/>
      <c r="V6" s="3"/>
      <c r="W6" s="3"/>
    </row>
    <row r="7" spans="1:42" s="35" customFormat="1" ht="12" customHeight="1" x14ac:dyDescent="0.25">
      <c r="A7" s="4" t="s">
        <v>39</v>
      </c>
      <c r="B7" s="4" t="s">
        <v>101</v>
      </c>
      <c r="C7" s="4" t="s">
        <v>10</v>
      </c>
      <c r="D7" s="4">
        <v>90</v>
      </c>
      <c r="E7" s="4">
        <v>1100</v>
      </c>
      <c r="F7" s="4" t="s">
        <v>4</v>
      </c>
      <c r="G7" s="4" t="s">
        <v>25</v>
      </c>
      <c r="H7" s="4">
        <v>33</v>
      </c>
      <c r="I7" s="4" t="s">
        <v>102</v>
      </c>
      <c r="J7" s="4">
        <v>133</v>
      </c>
      <c r="K7" s="4" t="s">
        <v>33</v>
      </c>
      <c r="L7" s="98" t="str">
        <f t="shared" ref="L7:L27" si="0">CONCATENATE(C7,"-",D7,"-",E7,"-",F7,"-",G7,H7,"-",I7,J7,"-",K7)</f>
        <v>ABS118-90-1100-A-mgn33-ben133-NL(Na)</v>
      </c>
      <c r="M7" s="4"/>
      <c r="N7" s="34"/>
      <c r="O7" s="4"/>
      <c r="P7" s="34"/>
      <c r="Q7" s="34"/>
      <c r="R7" s="34"/>
      <c r="S7" s="34"/>
      <c r="T7" s="34"/>
      <c r="U7" s="34"/>
      <c r="V7" s="34"/>
      <c r="W7" s="34"/>
    </row>
    <row r="8" spans="1:42" x14ac:dyDescent="0.25">
      <c r="A8" s="4" t="s">
        <v>23</v>
      </c>
      <c r="B8" s="4" t="s">
        <v>24</v>
      </c>
      <c r="C8" s="4" t="s">
        <v>10</v>
      </c>
      <c r="D8" s="4">
        <v>90</v>
      </c>
      <c r="E8" s="4">
        <v>10</v>
      </c>
      <c r="F8" s="4" t="s">
        <v>4</v>
      </c>
      <c r="G8" s="4" t="s">
        <v>25</v>
      </c>
      <c r="H8" s="4">
        <v>0.04</v>
      </c>
      <c r="I8" s="1"/>
      <c r="J8" s="1"/>
      <c r="K8" s="4" t="s">
        <v>33</v>
      </c>
      <c r="L8" s="98" t="str">
        <f t="shared" si="0"/>
        <v>ABS118-90-10-A-mgn0.04--NL(Na)</v>
      </c>
      <c r="M8" s="4"/>
      <c r="N8" s="4">
        <v>0</v>
      </c>
      <c r="O8" s="4"/>
      <c r="P8" s="4">
        <v>8</v>
      </c>
      <c r="Q8" s="4"/>
      <c r="R8" s="4">
        <v>7</v>
      </c>
      <c r="S8" s="4">
        <v>9</v>
      </c>
      <c r="T8" s="4"/>
      <c r="U8" s="4"/>
      <c r="V8" s="4">
        <v>12</v>
      </c>
      <c r="W8" s="4">
        <v>13</v>
      </c>
      <c r="X8">
        <v>0</v>
      </c>
      <c r="Y8">
        <v>0</v>
      </c>
      <c r="Z8">
        <v>0</v>
      </c>
      <c r="AA8">
        <v>0</v>
      </c>
      <c r="AB8">
        <v>0</v>
      </c>
      <c r="AC8">
        <v>0</v>
      </c>
      <c r="AD8">
        <v>0</v>
      </c>
      <c r="AE8">
        <v>0</v>
      </c>
      <c r="AF8">
        <v>0</v>
      </c>
      <c r="AG8">
        <v>0</v>
      </c>
      <c r="AH8">
        <v>0</v>
      </c>
      <c r="AI8">
        <v>0</v>
      </c>
      <c r="AJ8">
        <v>0</v>
      </c>
      <c r="AK8">
        <v>0</v>
      </c>
      <c r="AL8">
        <v>0</v>
      </c>
      <c r="AM8">
        <v>0</v>
      </c>
      <c r="AN8">
        <v>0</v>
      </c>
      <c r="AO8">
        <v>0</v>
      </c>
      <c r="AP8">
        <v>0</v>
      </c>
    </row>
    <row r="9" spans="1:42" x14ac:dyDescent="0.25">
      <c r="A9" s="4" t="s">
        <v>23</v>
      </c>
      <c r="B9" s="4" t="s">
        <v>24</v>
      </c>
      <c r="C9" s="4" t="s">
        <v>10</v>
      </c>
      <c r="D9" s="4">
        <v>90</v>
      </c>
      <c r="E9" s="4">
        <v>10</v>
      </c>
      <c r="F9" s="4" t="s">
        <v>4</v>
      </c>
      <c r="G9" s="4" t="s">
        <v>25</v>
      </c>
      <c r="H9" s="4">
        <v>0.4</v>
      </c>
      <c r="I9" s="1"/>
      <c r="J9" s="1"/>
      <c r="K9" s="4" t="s">
        <v>33</v>
      </c>
      <c r="L9" s="98" t="str">
        <f t="shared" si="0"/>
        <v>ABS118-90-10-A-mgn0.4--NL(Na)</v>
      </c>
      <c r="M9" s="4"/>
      <c r="N9" s="4">
        <v>5</v>
      </c>
      <c r="O9" s="4"/>
      <c r="P9" s="4">
        <v>8</v>
      </c>
      <c r="Q9" s="4"/>
      <c r="R9" s="4">
        <v>8</v>
      </c>
      <c r="S9" s="4">
        <v>10</v>
      </c>
      <c r="T9" s="4"/>
      <c r="U9" s="4"/>
      <c r="V9" s="4">
        <v>11</v>
      </c>
      <c r="W9" s="4">
        <v>14</v>
      </c>
      <c r="X9">
        <v>0</v>
      </c>
      <c r="Y9">
        <v>0</v>
      </c>
      <c r="Z9">
        <v>0</v>
      </c>
      <c r="AA9">
        <v>0</v>
      </c>
      <c r="AB9">
        <v>0</v>
      </c>
      <c r="AC9">
        <v>0</v>
      </c>
      <c r="AD9">
        <v>0</v>
      </c>
      <c r="AE9">
        <v>0</v>
      </c>
      <c r="AF9">
        <v>0</v>
      </c>
      <c r="AG9">
        <v>0</v>
      </c>
      <c r="AH9">
        <v>0</v>
      </c>
      <c r="AI9">
        <v>0</v>
      </c>
      <c r="AJ9">
        <v>0</v>
      </c>
      <c r="AK9">
        <v>0</v>
      </c>
      <c r="AL9">
        <v>0</v>
      </c>
      <c r="AM9">
        <v>0</v>
      </c>
      <c r="AN9">
        <v>0</v>
      </c>
      <c r="AO9">
        <v>0</v>
      </c>
      <c r="AP9">
        <v>0</v>
      </c>
    </row>
    <row r="10" spans="1:42" x14ac:dyDescent="0.25">
      <c r="A10" s="4" t="s">
        <v>23</v>
      </c>
      <c r="B10" s="4" t="s">
        <v>27</v>
      </c>
      <c r="C10" s="4" t="s">
        <v>10</v>
      </c>
      <c r="D10" s="4">
        <v>90</v>
      </c>
      <c r="E10" s="4">
        <v>10</v>
      </c>
      <c r="F10" s="4" t="s">
        <v>4</v>
      </c>
      <c r="G10" s="4" t="s">
        <v>28</v>
      </c>
      <c r="H10" s="4">
        <v>4</v>
      </c>
      <c r="I10" s="1"/>
      <c r="J10" s="1"/>
      <c r="K10" s="4" t="s">
        <v>33</v>
      </c>
      <c r="L10" s="98" t="str">
        <f t="shared" si="0"/>
        <v>ABS118-90-10-A-mgn*4--NL(Na)</v>
      </c>
      <c r="M10" s="4"/>
      <c r="N10" s="4">
        <v>0</v>
      </c>
      <c r="O10" s="4"/>
      <c r="P10" s="4">
        <v>5</v>
      </c>
      <c r="Q10" s="4"/>
      <c r="R10" s="4">
        <v>7</v>
      </c>
      <c r="S10" s="4">
        <v>14</v>
      </c>
      <c r="T10" s="4"/>
      <c r="U10" s="4"/>
      <c r="V10" s="4">
        <v>0</v>
      </c>
      <c r="W10" s="4">
        <v>0</v>
      </c>
      <c r="X10">
        <v>0</v>
      </c>
      <c r="Y10">
        <v>0</v>
      </c>
      <c r="Z10">
        <v>0</v>
      </c>
      <c r="AA10">
        <v>0</v>
      </c>
      <c r="AB10">
        <v>0</v>
      </c>
      <c r="AC10">
        <v>0</v>
      </c>
      <c r="AD10">
        <v>0</v>
      </c>
      <c r="AE10">
        <v>0</v>
      </c>
      <c r="AF10">
        <v>0</v>
      </c>
      <c r="AG10">
        <v>0</v>
      </c>
      <c r="AH10">
        <v>0</v>
      </c>
      <c r="AI10">
        <v>0</v>
      </c>
      <c r="AJ10">
        <v>0</v>
      </c>
      <c r="AK10">
        <v>0</v>
      </c>
      <c r="AL10">
        <v>0</v>
      </c>
      <c r="AM10">
        <v>0</v>
      </c>
      <c r="AN10">
        <v>0</v>
      </c>
      <c r="AO10">
        <v>0</v>
      </c>
      <c r="AP10">
        <v>0</v>
      </c>
    </row>
    <row r="11" spans="1:42" x14ac:dyDescent="0.25">
      <c r="A11" s="4" t="s">
        <v>23</v>
      </c>
      <c r="B11" s="4" t="s">
        <v>24</v>
      </c>
      <c r="C11" s="4" t="s">
        <v>10</v>
      </c>
      <c r="D11" s="4">
        <v>90</v>
      </c>
      <c r="E11" s="4">
        <v>10</v>
      </c>
      <c r="F11" s="4" t="s">
        <v>4</v>
      </c>
      <c r="G11" s="4" t="s">
        <v>25</v>
      </c>
      <c r="H11" s="4">
        <v>4</v>
      </c>
      <c r="I11" s="1"/>
      <c r="J11" s="1"/>
      <c r="K11" s="4" t="s">
        <v>33</v>
      </c>
      <c r="L11" s="98" t="str">
        <f t="shared" si="0"/>
        <v>ABS118-90-10-A-mgn4--NL(Na)</v>
      </c>
      <c r="M11" s="4"/>
      <c r="N11" s="4">
        <v>4</v>
      </c>
      <c r="O11" s="4"/>
      <c r="P11" s="4">
        <v>13</v>
      </c>
      <c r="Q11" s="4"/>
      <c r="R11" s="4">
        <v>11</v>
      </c>
      <c r="S11" s="4">
        <v>17</v>
      </c>
      <c r="T11" s="4"/>
      <c r="U11" s="4"/>
      <c r="V11" s="4">
        <v>33</v>
      </c>
      <c r="W11" s="4">
        <v>40</v>
      </c>
      <c r="X11">
        <v>0</v>
      </c>
      <c r="Y11">
        <v>0</v>
      </c>
      <c r="Z11">
        <v>0</v>
      </c>
      <c r="AA11">
        <v>0</v>
      </c>
      <c r="AB11">
        <v>0</v>
      </c>
      <c r="AC11">
        <v>0</v>
      </c>
      <c r="AD11">
        <v>0</v>
      </c>
      <c r="AE11">
        <v>0</v>
      </c>
      <c r="AF11">
        <v>0</v>
      </c>
      <c r="AG11">
        <v>0</v>
      </c>
      <c r="AH11">
        <v>0</v>
      </c>
      <c r="AI11">
        <v>0</v>
      </c>
      <c r="AJ11">
        <v>0</v>
      </c>
      <c r="AK11">
        <v>0</v>
      </c>
      <c r="AL11">
        <v>0</v>
      </c>
      <c r="AM11">
        <v>0</v>
      </c>
      <c r="AN11">
        <v>0</v>
      </c>
      <c r="AO11">
        <v>0</v>
      </c>
      <c r="AP11">
        <v>0</v>
      </c>
    </row>
    <row r="12" spans="1:42" x14ac:dyDescent="0.25">
      <c r="A12" s="4" t="s">
        <v>23</v>
      </c>
      <c r="B12" s="4" t="s">
        <v>27</v>
      </c>
      <c r="C12" s="4" t="s">
        <v>10</v>
      </c>
      <c r="D12" s="4">
        <v>90</v>
      </c>
      <c r="E12" s="4">
        <v>10</v>
      </c>
      <c r="F12" s="4" t="s">
        <v>4</v>
      </c>
      <c r="G12" s="4" t="s">
        <v>28</v>
      </c>
      <c r="H12" s="4">
        <v>40</v>
      </c>
      <c r="I12" s="1"/>
      <c r="J12" s="1"/>
      <c r="K12" s="4" t="s">
        <v>33</v>
      </c>
      <c r="L12" s="98" t="str">
        <f t="shared" si="0"/>
        <v>ABS118-90-10-A-mgn*40--NL(Na)</v>
      </c>
      <c r="M12" s="4"/>
      <c r="N12" s="4">
        <v>0</v>
      </c>
      <c r="O12" s="4"/>
      <c r="P12" s="4">
        <v>16</v>
      </c>
      <c r="Q12" s="4"/>
      <c r="R12" s="4">
        <v>19</v>
      </c>
      <c r="S12" s="4">
        <v>27</v>
      </c>
      <c r="T12" s="4"/>
      <c r="U12" s="4"/>
      <c r="V12" s="4">
        <v>0</v>
      </c>
      <c r="W12" s="4">
        <v>0</v>
      </c>
      <c r="X12">
        <v>0</v>
      </c>
      <c r="Y12">
        <v>0</v>
      </c>
      <c r="Z12">
        <v>0</v>
      </c>
      <c r="AA12">
        <v>0</v>
      </c>
      <c r="AB12">
        <v>0</v>
      </c>
      <c r="AC12">
        <v>0</v>
      </c>
      <c r="AD12">
        <v>0</v>
      </c>
      <c r="AE12">
        <v>0</v>
      </c>
      <c r="AF12">
        <v>0</v>
      </c>
      <c r="AG12">
        <v>0</v>
      </c>
      <c r="AH12">
        <v>0</v>
      </c>
      <c r="AI12">
        <v>0</v>
      </c>
      <c r="AJ12">
        <v>0</v>
      </c>
      <c r="AK12">
        <v>0</v>
      </c>
      <c r="AL12">
        <v>0</v>
      </c>
      <c r="AM12">
        <v>0</v>
      </c>
      <c r="AN12">
        <v>0</v>
      </c>
      <c r="AO12">
        <v>0</v>
      </c>
      <c r="AP12">
        <v>0</v>
      </c>
    </row>
    <row r="13" spans="1:42" x14ac:dyDescent="0.25">
      <c r="A13" s="4" t="s">
        <v>23</v>
      </c>
      <c r="B13" s="4" t="s">
        <v>24</v>
      </c>
      <c r="C13" s="4" t="s">
        <v>10</v>
      </c>
      <c r="D13" s="4">
        <v>90</v>
      </c>
      <c r="E13" s="4">
        <v>10</v>
      </c>
      <c r="F13" s="4" t="s">
        <v>4</v>
      </c>
      <c r="G13" s="4" t="s">
        <v>25</v>
      </c>
      <c r="H13" s="4">
        <v>40</v>
      </c>
      <c r="I13" s="1"/>
      <c r="J13" s="1"/>
      <c r="K13" s="4" t="s">
        <v>33</v>
      </c>
      <c r="L13" s="98" t="str">
        <f t="shared" si="0"/>
        <v>ABS118-90-10-A-mgn40--NL(Na)</v>
      </c>
      <c r="M13" s="4"/>
      <c r="N13" s="4">
        <v>5</v>
      </c>
      <c r="O13" s="4"/>
      <c r="P13" s="4">
        <v>31</v>
      </c>
      <c r="Q13" s="4"/>
      <c r="R13" s="4">
        <v>67</v>
      </c>
      <c r="S13" s="4">
        <v>82</v>
      </c>
      <c r="T13" s="4"/>
      <c r="U13" s="4"/>
      <c r="V13" s="4">
        <v>101</v>
      </c>
      <c r="W13" s="4">
        <v>114</v>
      </c>
      <c r="X13">
        <v>0</v>
      </c>
      <c r="Y13">
        <v>0</v>
      </c>
      <c r="Z13">
        <v>0</v>
      </c>
      <c r="AA13">
        <v>0</v>
      </c>
      <c r="AB13">
        <v>0</v>
      </c>
      <c r="AC13">
        <v>0</v>
      </c>
      <c r="AD13">
        <v>0</v>
      </c>
      <c r="AE13">
        <v>0</v>
      </c>
      <c r="AF13">
        <v>0</v>
      </c>
      <c r="AG13">
        <v>0</v>
      </c>
      <c r="AH13">
        <v>0</v>
      </c>
      <c r="AI13">
        <v>0</v>
      </c>
      <c r="AJ13">
        <v>0</v>
      </c>
      <c r="AK13">
        <v>0</v>
      </c>
      <c r="AL13">
        <v>0</v>
      </c>
      <c r="AM13">
        <v>0</v>
      </c>
      <c r="AN13">
        <v>0</v>
      </c>
      <c r="AO13">
        <v>0</v>
      </c>
      <c r="AP13">
        <v>0</v>
      </c>
    </row>
    <row r="14" spans="1:42" x14ac:dyDescent="0.25">
      <c r="A14" s="4" t="s">
        <v>39</v>
      </c>
      <c r="B14" s="4" t="s">
        <v>99</v>
      </c>
      <c r="C14" s="4" t="s">
        <v>10</v>
      </c>
      <c r="D14" s="4">
        <v>90</v>
      </c>
      <c r="E14" s="4">
        <v>1320</v>
      </c>
      <c r="F14" s="4" t="s">
        <v>4</v>
      </c>
      <c r="G14" s="4" t="s">
        <v>25</v>
      </c>
      <c r="H14" s="4">
        <v>40</v>
      </c>
      <c r="I14" s="1"/>
      <c r="J14" s="1"/>
      <c r="K14" s="4" t="s">
        <v>33</v>
      </c>
      <c r="L14" s="98" t="str">
        <f t="shared" si="0"/>
        <v>ABS118-90-1320-A-mgn40--NL(Na)</v>
      </c>
      <c r="M14" s="4"/>
      <c r="N14" s="4"/>
      <c r="O14" s="4"/>
      <c r="P14" s="4">
        <v>0.91500000000000004</v>
      </c>
      <c r="Q14" s="4"/>
      <c r="R14" s="4">
        <v>1.34</v>
      </c>
      <c r="S14" s="4">
        <v>1.2250000000000001</v>
      </c>
      <c r="T14" s="4">
        <v>2.415</v>
      </c>
      <c r="U14" s="4"/>
      <c r="V14" s="4"/>
      <c r="W14" s="4"/>
    </row>
    <row r="15" spans="1:42" x14ac:dyDescent="0.25">
      <c r="A15" s="4" t="s">
        <v>39</v>
      </c>
      <c r="B15" s="4" t="s">
        <v>100</v>
      </c>
      <c r="C15" s="4" t="s">
        <v>10</v>
      </c>
      <c r="D15" s="4">
        <v>90</v>
      </c>
      <c r="E15" s="4">
        <v>1050</v>
      </c>
      <c r="F15" s="4" t="s">
        <v>4</v>
      </c>
      <c r="G15" s="4" t="s">
        <v>25</v>
      </c>
      <c r="H15" s="4">
        <v>320</v>
      </c>
      <c r="I15" s="1"/>
      <c r="J15" s="1"/>
      <c r="K15" s="4" t="s">
        <v>33</v>
      </c>
      <c r="L15" s="98" t="str">
        <f t="shared" si="0"/>
        <v>ABS118-90-1050-A-mgn320--NL(Na)</v>
      </c>
      <c r="M15" s="4"/>
      <c r="N15" s="4"/>
      <c r="O15" s="4"/>
      <c r="P15" s="4">
        <v>1.5149999999999999</v>
      </c>
      <c r="Q15" s="4">
        <v>1.73</v>
      </c>
      <c r="R15" s="4"/>
      <c r="S15" s="4"/>
      <c r="T15" s="4"/>
      <c r="U15" s="4"/>
      <c r="V15" s="4"/>
      <c r="W15" s="4"/>
    </row>
    <row r="16" spans="1:42" x14ac:dyDescent="0.25">
      <c r="A16" s="4" t="s">
        <v>23</v>
      </c>
      <c r="B16" s="4" t="s">
        <v>110</v>
      </c>
      <c r="C16" s="4" t="s">
        <v>10</v>
      </c>
      <c r="D16" s="4">
        <v>90</v>
      </c>
      <c r="E16" s="4">
        <v>10</v>
      </c>
      <c r="F16" s="4" t="s">
        <v>111</v>
      </c>
      <c r="G16" s="4"/>
      <c r="H16" s="4"/>
      <c r="I16" s="1"/>
      <c r="J16" s="1"/>
      <c r="K16" s="4" t="s">
        <v>33</v>
      </c>
      <c r="L16" s="98" t="str">
        <f t="shared" si="0"/>
        <v>ABS118-90-10-A(pH2.5)---NL(Na)</v>
      </c>
      <c r="M16" s="4"/>
      <c r="N16" s="4"/>
      <c r="O16" s="4">
        <v>64</v>
      </c>
      <c r="P16" s="4">
        <v>86</v>
      </c>
      <c r="Q16" s="4"/>
      <c r="R16" s="4"/>
      <c r="S16" s="4"/>
      <c r="T16" s="4"/>
      <c r="U16" s="4"/>
      <c r="V16" s="4"/>
      <c r="W16" s="4"/>
    </row>
    <row r="17" spans="1:42" x14ac:dyDescent="0.25">
      <c r="A17" s="4" t="s">
        <v>23</v>
      </c>
      <c r="B17" s="4" t="s">
        <v>110</v>
      </c>
      <c r="C17" s="4" t="s">
        <v>10</v>
      </c>
      <c r="D17" s="4">
        <v>90</v>
      </c>
      <c r="E17" s="4">
        <v>10</v>
      </c>
      <c r="F17" s="4" t="s">
        <v>112</v>
      </c>
      <c r="G17" s="4"/>
      <c r="H17" s="4"/>
      <c r="I17" s="1"/>
      <c r="J17" s="1"/>
      <c r="K17" s="4" t="s">
        <v>33</v>
      </c>
      <c r="L17" s="98" t="str">
        <f t="shared" si="0"/>
        <v>ABS118-90-10-A(pH5.6)---NL(Na)</v>
      </c>
      <c r="M17" s="4"/>
      <c r="N17" s="4"/>
      <c r="O17" s="4">
        <v>4.3</v>
      </c>
      <c r="P17" s="4">
        <v>7.8</v>
      </c>
      <c r="Q17" s="4"/>
      <c r="R17" s="4"/>
      <c r="S17" s="4"/>
      <c r="T17" s="4"/>
      <c r="U17" s="4"/>
      <c r="V17" s="4"/>
      <c r="W17" s="4"/>
    </row>
    <row r="18" spans="1:42" x14ac:dyDescent="0.25">
      <c r="A18" s="4" t="s">
        <v>23</v>
      </c>
      <c r="B18" s="4" t="s">
        <v>110</v>
      </c>
      <c r="C18" s="4" t="s">
        <v>10</v>
      </c>
      <c r="D18" s="4">
        <v>90</v>
      </c>
      <c r="E18" s="4">
        <v>10</v>
      </c>
      <c r="F18" s="4" t="s">
        <v>113</v>
      </c>
      <c r="G18" s="4"/>
      <c r="H18" s="4"/>
      <c r="I18" s="1"/>
      <c r="J18" s="1"/>
      <c r="K18" s="4" t="s">
        <v>33</v>
      </c>
      <c r="L18" s="98" t="str">
        <f t="shared" si="0"/>
        <v>ABS118-90-10-A(pH6.1)---NL(Na)</v>
      </c>
      <c r="M18" s="4"/>
      <c r="N18" s="4"/>
      <c r="O18" s="4">
        <v>2.8</v>
      </c>
      <c r="P18" s="4">
        <v>5.4</v>
      </c>
      <c r="Q18" s="4"/>
      <c r="R18" s="4"/>
      <c r="S18" s="4"/>
      <c r="T18" s="4"/>
      <c r="U18" s="4"/>
      <c r="V18" s="4"/>
      <c r="W18" s="4"/>
    </row>
    <row r="19" spans="1:42" x14ac:dyDescent="0.25">
      <c r="A19" s="4" t="s">
        <v>23</v>
      </c>
      <c r="B19" s="4" t="s">
        <v>110</v>
      </c>
      <c r="C19" s="4" t="s">
        <v>10</v>
      </c>
      <c r="D19" s="4">
        <v>90</v>
      </c>
      <c r="E19" s="4">
        <v>10</v>
      </c>
      <c r="F19" s="4" t="s">
        <v>114</v>
      </c>
      <c r="G19" s="4"/>
      <c r="H19" s="4"/>
      <c r="I19" s="1"/>
      <c r="J19" s="1"/>
      <c r="K19" s="4" t="s">
        <v>33</v>
      </c>
      <c r="L19" s="98" t="str">
        <f t="shared" si="0"/>
        <v>ABS118-90-10-A(pH8.2)---NL(Na)</v>
      </c>
      <c r="M19" s="4"/>
      <c r="N19" s="4"/>
      <c r="O19" s="4">
        <v>5.7</v>
      </c>
      <c r="P19" s="4">
        <v>8.6</v>
      </c>
      <c r="Q19" s="4"/>
      <c r="R19" s="4"/>
      <c r="S19" s="4"/>
      <c r="T19" s="4"/>
      <c r="U19" s="4"/>
      <c r="V19" s="4"/>
      <c r="W19" s="4"/>
    </row>
    <row r="20" spans="1:42" x14ac:dyDescent="0.25">
      <c r="A20" s="4" t="s">
        <v>23</v>
      </c>
      <c r="B20" s="4" t="s">
        <v>110</v>
      </c>
      <c r="C20" s="4" t="s">
        <v>10</v>
      </c>
      <c r="D20" s="4">
        <v>90</v>
      </c>
      <c r="E20" s="4">
        <v>10</v>
      </c>
      <c r="F20" s="4" t="s">
        <v>115</v>
      </c>
      <c r="G20" s="4"/>
      <c r="H20" s="4"/>
      <c r="I20" s="1"/>
      <c r="J20" s="1"/>
      <c r="K20" s="4" t="s">
        <v>33</v>
      </c>
      <c r="L20" s="98" t="str">
        <f t="shared" si="0"/>
        <v>ABS118-90-10-A(pH9 unbf.)---NL(Na)</v>
      </c>
      <c r="M20" s="4"/>
      <c r="N20" s="4"/>
      <c r="O20" s="4">
        <v>6.9</v>
      </c>
      <c r="P20" s="4">
        <v>9.5</v>
      </c>
      <c r="Q20" s="4"/>
      <c r="R20" s="4"/>
      <c r="S20" s="4"/>
      <c r="T20" s="4"/>
      <c r="U20" s="4"/>
      <c r="V20" s="4"/>
      <c r="W20" s="4"/>
    </row>
    <row r="21" spans="1:42" x14ac:dyDescent="0.25">
      <c r="A21" s="4" t="s">
        <v>23</v>
      </c>
      <c r="B21" s="4" t="s">
        <v>27</v>
      </c>
      <c r="C21" s="4" t="s">
        <v>10</v>
      </c>
      <c r="D21" s="4">
        <v>90</v>
      </c>
      <c r="E21" s="4">
        <v>10</v>
      </c>
      <c r="F21" s="4" t="s">
        <v>4</v>
      </c>
      <c r="G21" s="4" t="s">
        <v>26</v>
      </c>
      <c r="H21" s="4">
        <v>40</v>
      </c>
      <c r="I21" s="1"/>
      <c r="J21" s="1"/>
      <c r="K21" s="4" t="s">
        <v>33</v>
      </c>
      <c r="L21" s="98" t="str">
        <f t="shared" si="0"/>
        <v>ABS118-90-10-A-feoh40--NL(Na)</v>
      </c>
      <c r="M21" s="4"/>
      <c r="N21" s="21">
        <v>0</v>
      </c>
      <c r="O21" s="4"/>
      <c r="P21" s="4">
        <v>18</v>
      </c>
      <c r="Q21" s="4"/>
      <c r="R21" s="4">
        <v>58</v>
      </c>
      <c r="S21" s="4">
        <v>99</v>
      </c>
      <c r="T21" s="4"/>
      <c r="U21" s="4"/>
      <c r="V21" s="4">
        <v>228</v>
      </c>
      <c r="W21" s="4">
        <v>286</v>
      </c>
      <c r="X21">
        <v>0</v>
      </c>
      <c r="Y21">
        <v>0</v>
      </c>
      <c r="Z21">
        <v>0</v>
      </c>
      <c r="AA21">
        <v>0</v>
      </c>
      <c r="AB21">
        <v>0</v>
      </c>
      <c r="AC21">
        <v>0</v>
      </c>
      <c r="AD21">
        <v>0</v>
      </c>
      <c r="AE21">
        <v>0</v>
      </c>
      <c r="AF21">
        <v>0</v>
      </c>
      <c r="AG21">
        <v>0</v>
      </c>
      <c r="AH21">
        <v>0</v>
      </c>
      <c r="AI21">
        <v>0</v>
      </c>
      <c r="AJ21">
        <v>0</v>
      </c>
      <c r="AK21">
        <v>0</v>
      </c>
      <c r="AL21">
        <v>0</v>
      </c>
      <c r="AM21">
        <v>0</v>
      </c>
      <c r="AN21">
        <v>0</v>
      </c>
      <c r="AO21">
        <v>0</v>
      </c>
      <c r="AP21">
        <v>0</v>
      </c>
    </row>
    <row r="22" spans="1:42" x14ac:dyDescent="0.25">
      <c r="A22" s="4" t="s">
        <v>59</v>
      </c>
      <c r="B22" s="4" t="s">
        <v>60</v>
      </c>
      <c r="C22" s="4" t="s">
        <v>10</v>
      </c>
      <c r="D22" s="4">
        <v>90</v>
      </c>
      <c r="E22" s="4">
        <v>10</v>
      </c>
      <c r="F22" s="4" t="s">
        <v>4</v>
      </c>
      <c r="G22" s="4"/>
      <c r="H22" s="4"/>
      <c r="I22" s="1"/>
      <c r="J22" s="4" t="s">
        <v>63</v>
      </c>
      <c r="K22" s="4" t="s">
        <v>33</v>
      </c>
      <c r="L22" s="98" t="str">
        <f t="shared" si="0"/>
        <v>ABS118-90-10-A--STU-NL(Na)</v>
      </c>
      <c r="M22" s="4"/>
      <c r="N22" s="21"/>
      <c r="O22" s="4"/>
      <c r="P22" s="4"/>
      <c r="Q22" s="4"/>
      <c r="R22" s="4"/>
      <c r="S22" s="4"/>
      <c r="T22" s="4"/>
      <c r="U22" s="4"/>
      <c r="V22" s="4"/>
      <c r="W22" s="4"/>
    </row>
    <row r="23" spans="1:42" x14ac:dyDescent="0.25">
      <c r="A23" s="4" t="s">
        <v>61</v>
      </c>
      <c r="B23" s="4" t="s">
        <v>62</v>
      </c>
      <c r="C23" s="4" t="s">
        <v>10</v>
      </c>
      <c r="D23" s="4">
        <v>90</v>
      </c>
      <c r="E23" s="4">
        <v>10</v>
      </c>
      <c r="F23" s="4" t="s">
        <v>4</v>
      </c>
      <c r="G23" s="4"/>
      <c r="H23" s="4"/>
      <c r="I23" s="1"/>
      <c r="J23" s="4" t="s">
        <v>64</v>
      </c>
      <c r="K23" s="4" t="s">
        <v>33</v>
      </c>
      <c r="L23" s="98" t="str">
        <f t="shared" si="0"/>
        <v>ABS118-90-10-A--EIR-NL(Na)</v>
      </c>
      <c r="M23" s="4"/>
      <c r="N23" s="21"/>
      <c r="O23" s="4"/>
      <c r="P23" s="4"/>
      <c r="Q23" s="4"/>
      <c r="R23" s="4"/>
      <c r="S23" s="4"/>
      <c r="T23" s="4"/>
      <c r="U23" s="4"/>
      <c r="V23" s="4"/>
      <c r="W23" s="4"/>
    </row>
    <row r="24" spans="1:42" x14ac:dyDescent="0.25">
      <c r="A24" s="4" t="s">
        <v>39</v>
      </c>
      <c r="B24" s="4" t="s">
        <v>66</v>
      </c>
      <c r="C24" s="4" t="s">
        <v>10</v>
      </c>
      <c r="D24" s="4">
        <v>90</v>
      </c>
      <c r="E24" s="4">
        <v>10</v>
      </c>
      <c r="F24" s="4" t="s">
        <v>4</v>
      </c>
      <c r="G24" s="4"/>
      <c r="H24" s="4"/>
      <c r="I24" s="1"/>
      <c r="J24" s="1"/>
      <c r="K24" s="4" t="s">
        <v>33</v>
      </c>
      <c r="L24" s="98" t="str">
        <f t="shared" si="0"/>
        <v>ABS118-90-10-A---NL(Na)</v>
      </c>
      <c r="M24" s="4"/>
      <c r="N24" s="21">
        <v>6.1</v>
      </c>
      <c r="O24" s="4"/>
      <c r="P24" s="4">
        <v>9.5</v>
      </c>
      <c r="Q24" s="4"/>
      <c r="R24" s="4">
        <v>10</v>
      </c>
      <c r="S24" s="4"/>
      <c r="T24" s="4"/>
      <c r="U24" s="4"/>
      <c r="V24" s="4"/>
      <c r="W24" s="4"/>
    </row>
    <row r="25" spans="1:42" x14ac:dyDescent="0.25">
      <c r="A25" s="4" t="s">
        <v>39</v>
      </c>
      <c r="B25" s="4" t="s">
        <v>66</v>
      </c>
      <c r="C25" s="4" t="s">
        <v>10</v>
      </c>
      <c r="D25" s="4">
        <v>90</v>
      </c>
      <c r="E25" s="4">
        <v>50</v>
      </c>
      <c r="F25" s="4" t="s">
        <v>4</v>
      </c>
      <c r="G25" s="4"/>
      <c r="H25" s="4"/>
      <c r="I25" s="1"/>
      <c r="J25" s="1"/>
      <c r="K25" s="4" t="s">
        <v>33</v>
      </c>
      <c r="L25" s="98" t="str">
        <f t="shared" si="0"/>
        <v>ABS118-90-50-A---NL(Na)</v>
      </c>
      <c r="M25" s="4"/>
      <c r="N25" s="21"/>
      <c r="O25" s="4"/>
      <c r="P25" s="4"/>
      <c r="Q25" s="4"/>
      <c r="R25" s="4">
        <v>9.1999999999999993</v>
      </c>
      <c r="S25" s="4">
        <v>10</v>
      </c>
      <c r="T25" s="4"/>
      <c r="U25" s="4"/>
      <c r="V25" s="4"/>
      <c r="W25" s="4"/>
    </row>
    <row r="26" spans="1:42" x14ac:dyDescent="0.25">
      <c r="A26" s="4" t="s">
        <v>39</v>
      </c>
      <c r="B26" s="4" t="s">
        <v>66</v>
      </c>
      <c r="C26" s="4" t="s">
        <v>10</v>
      </c>
      <c r="D26" s="4">
        <v>90</v>
      </c>
      <c r="E26" s="4">
        <v>150</v>
      </c>
      <c r="F26" s="4" t="s">
        <v>4</v>
      </c>
      <c r="G26" s="4"/>
      <c r="H26" s="4"/>
      <c r="I26" s="1"/>
      <c r="J26" s="1"/>
      <c r="K26" s="4" t="s">
        <v>33</v>
      </c>
      <c r="L26" s="98" t="str">
        <f t="shared" si="0"/>
        <v>ABS118-90-150-A---NL(Na)</v>
      </c>
      <c r="M26" s="4"/>
      <c r="N26" s="21"/>
      <c r="O26" s="4"/>
      <c r="P26" s="4">
        <v>1.48</v>
      </c>
      <c r="Q26" s="4"/>
      <c r="R26" s="4">
        <v>1.58</v>
      </c>
      <c r="S26" s="4">
        <v>1.61</v>
      </c>
      <c r="T26" s="4">
        <v>2.06</v>
      </c>
      <c r="U26" s="4"/>
      <c r="V26" s="4"/>
      <c r="W26" s="4"/>
    </row>
    <row r="27" spans="1:42" x14ac:dyDescent="0.25">
      <c r="A27" s="4" t="s">
        <v>39</v>
      </c>
      <c r="B27" s="4" t="s">
        <v>65</v>
      </c>
      <c r="C27" s="4" t="s">
        <v>10</v>
      </c>
      <c r="D27" s="4">
        <v>90</v>
      </c>
      <c r="E27" s="4">
        <v>260</v>
      </c>
      <c r="F27" s="4" t="s">
        <v>4</v>
      </c>
      <c r="G27" s="4"/>
      <c r="H27" s="4"/>
      <c r="I27" s="1"/>
      <c r="J27" s="1"/>
      <c r="K27" s="4" t="s">
        <v>33</v>
      </c>
      <c r="L27" s="98" t="str">
        <f t="shared" si="0"/>
        <v>ABS118-90-260-A---NL(Na)</v>
      </c>
      <c r="M27" s="4"/>
      <c r="N27" s="21"/>
      <c r="O27" s="4"/>
      <c r="P27" s="4"/>
      <c r="Q27" s="4"/>
      <c r="R27" s="4">
        <v>3.2</v>
      </c>
      <c r="S27" s="4">
        <v>2.5</v>
      </c>
      <c r="T27" s="4"/>
      <c r="U27" s="4"/>
      <c r="V27" s="4"/>
      <c r="W27" s="4"/>
    </row>
    <row r="28" spans="1:42" x14ac:dyDescent="0.25">
      <c r="A28" s="4" t="s">
        <v>39</v>
      </c>
      <c r="B28" s="4" t="s">
        <v>65</v>
      </c>
      <c r="C28" s="4" t="s">
        <v>10</v>
      </c>
      <c r="D28" s="4">
        <v>90</v>
      </c>
      <c r="E28" s="4">
        <v>1100</v>
      </c>
      <c r="F28" s="4" t="s">
        <v>4</v>
      </c>
      <c r="G28" s="4"/>
      <c r="H28" s="4"/>
      <c r="I28" s="1"/>
      <c r="J28" s="1"/>
      <c r="K28" s="4" t="s">
        <v>33</v>
      </c>
      <c r="L28" s="98" t="str">
        <f>CONCATENATE(C28,"-",D28,"-",E28,"-",F28,"-",G28,H28,"-",I28,J28,"-",K28)</f>
        <v>ABS118-90-1100-A---NL(Na)</v>
      </c>
      <c r="M28" s="4"/>
      <c r="N28" s="4">
        <v>0</v>
      </c>
      <c r="O28" s="4"/>
      <c r="P28" s="4">
        <v>0.55000000000000004</v>
      </c>
      <c r="Q28" s="4"/>
      <c r="R28" s="4">
        <v>0.92</v>
      </c>
      <c r="S28" s="4">
        <v>0.75</v>
      </c>
      <c r="T28" s="4"/>
      <c r="U28" s="4"/>
      <c r="V28" s="4">
        <v>1.1499999999999999</v>
      </c>
      <c r="W28" s="4">
        <v>0</v>
      </c>
      <c r="X28">
        <v>0</v>
      </c>
      <c r="Y28">
        <v>0</v>
      </c>
      <c r="Z28">
        <v>0</v>
      </c>
      <c r="AA28">
        <v>0</v>
      </c>
      <c r="AB28">
        <v>0</v>
      </c>
      <c r="AC28">
        <v>0</v>
      </c>
      <c r="AD28">
        <v>0</v>
      </c>
      <c r="AE28">
        <v>0</v>
      </c>
      <c r="AF28">
        <v>0</v>
      </c>
      <c r="AG28">
        <v>0</v>
      </c>
      <c r="AH28">
        <v>0</v>
      </c>
      <c r="AI28">
        <v>0</v>
      </c>
      <c r="AJ28">
        <v>0</v>
      </c>
      <c r="AK28">
        <v>0</v>
      </c>
      <c r="AL28">
        <v>0</v>
      </c>
      <c r="AM28">
        <v>0</v>
      </c>
      <c r="AN28">
        <v>0</v>
      </c>
      <c r="AO28">
        <v>0</v>
      </c>
      <c r="AP28">
        <v>0</v>
      </c>
    </row>
    <row r="29" spans="1:42" x14ac:dyDescent="0.25">
      <c r="A29" s="4" t="s">
        <v>39</v>
      </c>
      <c r="B29" s="4" t="s">
        <v>16</v>
      </c>
      <c r="C29" s="4" t="s">
        <v>10</v>
      </c>
      <c r="D29" s="4">
        <v>70</v>
      </c>
      <c r="E29" s="4">
        <v>1100</v>
      </c>
      <c r="F29" s="4" t="s">
        <v>4</v>
      </c>
      <c r="G29" s="4"/>
      <c r="H29" s="4"/>
      <c r="I29" s="1"/>
      <c r="J29" s="1"/>
      <c r="K29" s="4" t="s">
        <v>33</v>
      </c>
      <c r="L29" s="98" t="str">
        <f>CONCATENATE(C29,"-",D29,"-",E29,"-",F29,"-",G29,H29,"-",I29,J29,"-",K29)</f>
        <v>ABS118-70-1100-A---NL(Na)</v>
      </c>
      <c r="M29" s="4"/>
      <c r="N29" s="4"/>
      <c r="O29" s="4"/>
      <c r="P29" s="4">
        <v>0.86</v>
      </c>
      <c r="Q29" s="4"/>
      <c r="R29" s="4">
        <v>0.97</v>
      </c>
      <c r="S29" s="4">
        <v>0.93</v>
      </c>
      <c r="T29" s="4"/>
      <c r="U29" s="4"/>
      <c r="V29" s="4">
        <v>1</v>
      </c>
      <c r="W29" s="4"/>
    </row>
    <row r="30" spans="1:42" x14ac:dyDescent="0.25">
      <c r="A30" s="4" t="s">
        <v>39</v>
      </c>
      <c r="B30" s="4" t="s">
        <v>16</v>
      </c>
      <c r="C30" s="4" t="s">
        <v>10</v>
      </c>
      <c r="D30" s="4">
        <v>50</v>
      </c>
      <c r="E30" s="4">
        <v>1100</v>
      </c>
      <c r="F30" s="4" t="s">
        <v>4</v>
      </c>
      <c r="G30" s="4"/>
      <c r="H30" s="4"/>
      <c r="I30" s="1"/>
      <c r="J30" s="1"/>
      <c r="K30" s="4" t="s">
        <v>33</v>
      </c>
      <c r="L30" s="98" t="str">
        <f>CONCATENATE(C30,"-",D30,"-",E30,"-",F30,"-",G30,H30,"-",I30,J30,"-",K30)</f>
        <v>ABS118-50-1100-A---NL(Na)</v>
      </c>
      <c r="M30" s="4"/>
      <c r="N30" s="4"/>
      <c r="O30" s="4"/>
      <c r="P30" s="4">
        <v>0.27</v>
      </c>
      <c r="Q30" s="4"/>
      <c r="R30" s="4">
        <v>0.71</v>
      </c>
      <c r="S30" s="4">
        <v>0.77</v>
      </c>
      <c r="T30" s="4"/>
      <c r="U30" s="4"/>
      <c r="V30" s="4">
        <v>0.84</v>
      </c>
      <c r="W30" s="4"/>
    </row>
    <row r="31" spans="1:42" s="35" customFormat="1" x14ac:dyDescent="0.25">
      <c r="A31" s="4" t="s">
        <v>23</v>
      </c>
      <c r="B31" s="4" t="s">
        <v>109</v>
      </c>
      <c r="C31" s="4" t="s">
        <v>10</v>
      </c>
      <c r="D31" s="4">
        <v>40</v>
      </c>
      <c r="E31" s="4">
        <v>260</v>
      </c>
      <c r="F31" s="4" t="s">
        <v>4</v>
      </c>
      <c r="G31" s="4"/>
      <c r="H31" s="4"/>
      <c r="I31" s="1"/>
      <c r="J31" s="1"/>
      <c r="K31" s="4" t="s">
        <v>33</v>
      </c>
      <c r="L31" s="98" t="str">
        <f t="shared" ref="L31:L65" si="1">CONCATENATE(C31,"-",D31,"-",E31,"-",F31,"-",G31,H31,"-",I31,J31,"-",K31)</f>
        <v>ABS118-40-260-A---NL(Na)</v>
      </c>
      <c r="M31" s="4"/>
      <c r="N31" s="4">
        <v>0.59</v>
      </c>
      <c r="O31" s="4"/>
      <c r="P31" s="4">
        <v>0.32</v>
      </c>
      <c r="Q31" s="4"/>
      <c r="R31" s="4">
        <v>0.24</v>
      </c>
      <c r="S31" s="4">
        <v>0.18</v>
      </c>
      <c r="T31" s="4"/>
      <c r="U31" s="4"/>
      <c r="V31" s="4">
        <v>0.25</v>
      </c>
      <c r="W31" s="4"/>
    </row>
    <row r="32" spans="1:42" s="35" customFormat="1" x14ac:dyDescent="0.25">
      <c r="A32" s="4" t="s">
        <v>23</v>
      </c>
      <c r="B32" s="4" t="s">
        <v>109</v>
      </c>
      <c r="C32" s="4" t="s">
        <v>10</v>
      </c>
      <c r="D32" s="4">
        <v>70</v>
      </c>
      <c r="E32" s="4">
        <v>50</v>
      </c>
      <c r="F32" s="4" t="s">
        <v>4</v>
      </c>
      <c r="G32" s="4"/>
      <c r="H32" s="4"/>
      <c r="I32" s="1"/>
      <c r="J32" s="1"/>
      <c r="K32" s="4" t="s">
        <v>33</v>
      </c>
      <c r="L32" s="98" t="str">
        <f t="shared" si="1"/>
        <v>ABS118-70-50-A---NL(Na)</v>
      </c>
      <c r="M32" s="4"/>
      <c r="N32" s="4">
        <v>0.89</v>
      </c>
      <c r="O32" s="4"/>
      <c r="P32" s="4">
        <v>2.5</v>
      </c>
      <c r="Q32" s="4"/>
      <c r="R32" s="4">
        <v>5.3</v>
      </c>
      <c r="S32" s="4">
        <v>11</v>
      </c>
      <c r="T32" s="4"/>
      <c r="U32" s="4"/>
      <c r="V32" s="4">
        <v>11.5</v>
      </c>
      <c r="W32" s="4"/>
    </row>
    <row r="33" spans="1:42" s="35" customFormat="1" x14ac:dyDescent="0.25">
      <c r="A33" s="4" t="s">
        <v>23</v>
      </c>
      <c r="B33" s="4" t="s">
        <v>109</v>
      </c>
      <c r="C33" s="4" t="s">
        <v>10</v>
      </c>
      <c r="D33" s="4">
        <v>90</v>
      </c>
      <c r="E33" s="4">
        <v>260</v>
      </c>
      <c r="F33" s="4" t="s">
        <v>4</v>
      </c>
      <c r="G33" s="4"/>
      <c r="H33" s="4"/>
      <c r="I33" s="1"/>
      <c r="J33" s="1"/>
      <c r="K33" s="4" t="s">
        <v>33</v>
      </c>
      <c r="L33" s="98" t="str">
        <f t="shared" si="1"/>
        <v>ABS118-90-260-A---NL(Na)</v>
      </c>
      <c r="M33" s="4"/>
      <c r="N33" s="4">
        <v>0.71</v>
      </c>
      <c r="O33" s="4"/>
      <c r="P33" s="4">
        <v>2.7</v>
      </c>
      <c r="Q33" s="4"/>
      <c r="R33" s="4">
        <v>3.2</v>
      </c>
      <c r="S33" s="4">
        <v>2.5</v>
      </c>
      <c r="T33" s="4"/>
      <c r="U33" s="4"/>
      <c r="V33" s="4"/>
      <c r="W33" s="4"/>
    </row>
    <row r="34" spans="1:42" s="35" customFormat="1" x14ac:dyDescent="0.25">
      <c r="A34" s="4" t="s">
        <v>23</v>
      </c>
      <c r="B34" s="4" t="s">
        <v>109</v>
      </c>
      <c r="C34" s="4" t="s">
        <v>10</v>
      </c>
      <c r="D34" s="4">
        <v>90</v>
      </c>
      <c r="E34" s="4">
        <v>50</v>
      </c>
      <c r="F34" s="4" t="s">
        <v>4</v>
      </c>
      <c r="G34" s="4"/>
      <c r="H34" s="4"/>
      <c r="I34" s="1"/>
      <c r="J34" s="1"/>
      <c r="K34" s="4" t="s">
        <v>33</v>
      </c>
      <c r="L34" s="98" t="str">
        <f t="shared" si="1"/>
        <v>ABS118-90-50-A---NL(Na)</v>
      </c>
      <c r="M34" s="4"/>
      <c r="N34" s="4">
        <v>2.1</v>
      </c>
      <c r="O34" s="4"/>
      <c r="P34" s="4">
        <v>3.3</v>
      </c>
      <c r="Q34" s="4"/>
      <c r="R34" s="4">
        <v>9.1999999999999993</v>
      </c>
      <c r="S34" s="4">
        <v>10.4</v>
      </c>
      <c r="T34" s="4"/>
      <c r="U34" s="4"/>
      <c r="V34" s="4"/>
      <c r="W34" s="4"/>
    </row>
    <row r="35" spans="1:42" s="35" customFormat="1" x14ac:dyDescent="0.25">
      <c r="A35" s="4" t="s">
        <v>23</v>
      </c>
      <c r="B35" s="4" t="s">
        <v>109</v>
      </c>
      <c r="C35" s="4" t="s">
        <v>10</v>
      </c>
      <c r="D35" s="4">
        <v>90</v>
      </c>
      <c r="E35" s="4">
        <v>10</v>
      </c>
      <c r="F35" s="4" t="s">
        <v>4</v>
      </c>
      <c r="G35" s="4"/>
      <c r="H35" s="4"/>
      <c r="I35" s="1"/>
      <c r="J35" s="1"/>
      <c r="K35" s="4" t="s">
        <v>33</v>
      </c>
      <c r="L35" s="98" t="str">
        <f t="shared" si="1"/>
        <v>ABS118-90-10-A---NL(Na)</v>
      </c>
      <c r="M35" s="4"/>
      <c r="N35" s="4">
        <v>6.1</v>
      </c>
      <c r="O35" s="4"/>
      <c r="P35" s="4">
        <v>9.5</v>
      </c>
      <c r="Q35" s="4"/>
      <c r="R35" s="4">
        <v>10</v>
      </c>
      <c r="S35" s="4"/>
      <c r="T35" s="4"/>
      <c r="U35" s="4"/>
      <c r="V35" s="4"/>
      <c r="W35" s="4"/>
    </row>
    <row r="36" spans="1:42" s="35" customFormat="1" x14ac:dyDescent="0.25">
      <c r="A36" s="4" t="s">
        <v>23</v>
      </c>
      <c r="B36" s="4" t="s">
        <v>109</v>
      </c>
      <c r="C36" s="4" t="s">
        <v>10</v>
      </c>
      <c r="D36" s="4">
        <v>110</v>
      </c>
      <c r="E36" s="4">
        <v>10</v>
      </c>
      <c r="F36" s="4" t="s">
        <v>4</v>
      </c>
      <c r="G36" s="4"/>
      <c r="H36" s="4"/>
      <c r="I36" s="1"/>
      <c r="J36" s="1"/>
      <c r="K36" s="4" t="s">
        <v>33</v>
      </c>
      <c r="L36" s="98" t="str">
        <f t="shared" si="1"/>
        <v>ABS118-110-10-A---NL(Na)</v>
      </c>
      <c r="M36" s="4">
        <v>8</v>
      </c>
      <c r="N36" s="4">
        <v>9.6</v>
      </c>
      <c r="O36" s="4"/>
      <c r="P36" s="4">
        <v>16</v>
      </c>
      <c r="Q36" s="4"/>
      <c r="R36" s="4">
        <v>21</v>
      </c>
      <c r="S36" s="4">
        <v>20</v>
      </c>
      <c r="T36" s="4"/>
      <c r="U36" s="4"/>
      <c r="V36" s="4">
        <v>24</v>
      </c>
      <c r="W36" s="4"/>
    </row>
    <row r="37" spans="1:42" s="35" customFormat="1" x14ac:dyDescent="0.25">
      <c r="A37" s="6" t="s">
        <v>23</v>
      </c>
      <c r="B37" s="6" t="s">
        <v>119</v>
      </c>
      <c r="C37" s="6" t="s">
        <v>9</v>
      </c>
      <c r="D37" s="6">
        <v>90</v>
      </c>
      <c r="E37" s="6">
        <v>10</v>
      </c>
      <c r="F37" s="6" t="s">
        <v>4</v>
      </c>
      <c r="G37" s="6"/>
      <c r="H37" s="6"/>
      <c r="I37" s="6" t="s">
        <v>102</v>
      </c>
      <c r="J37" s="6">
        <v>2000</v>
      </c>
      <c r="K37" s="6" t="s">
        <v>33</v>
      </c>
      <c r="L37" s="99" t="str">
        <f t="shared" si="1"/>
        <v>JSSA-90-10-A--ben2000-NL(Na)</v>
      </c>
      <c r="M37" s="4"/>
      <c r="N37" s="4"/>
      <c r="O37" s="4"/>
      <c r="P37" s="4"/>
      <c r="Q37" s="4"/>
      <c r="R37" s="4"/>
      <c r="S37" s="4"/>
      <c r="T37" s="4"/>
      <c r="U37" s="4"/>
      <c r="V37" s="4"/>
      <c r="W37" s="4"/>
    </row>
    <row r="38" spans="1:42" s="35" customFormat="1" x14ac:dyDescent="0.25">
      <c r="A38" s="6" t="s">
        <v>23</v>
      </c>
      <c r="B38" s="6" t="s">
        <v>120</v>
      </c>
      <c r="C38" s="6" t="s">
        <v>9</v>
      </c>
      <c r="D38" s="6">
        <v>90</v>
      </c>
      <c r="E38" s="6">
        <v>10</v>
      </c>
      <c r="F38" s="6" t="s">
        <v>121</v>
      </c>
      <c r="G38" s="6"/>
      <c r="H38" s="6"/>
      <c r="I38" s="6" t="s">
        <v>102</v>
      </c>
      <c r="J38" s="6">
        <v>133</v>
      </c>
      <c r="K38" s="6" t="s">
        <v>33</v>
      </c>
      <c r="L38" s="99" t="str">
        <f t="shared" si="1"/>
        <v>JSSA-90-10-D--ben133-NL(Na)</v>
      </c>
      <c r="M38" s="4"/>
      <c r="N38" s="4"/>
      <c r="O38" s="4"/>
      <c r="P38" s="4"/>
      <c r="Q38" s="4"/>
      <c r="R38" s="4"/>
      <c r="S38" s="4"/>
      <c r="T38" s="4"/>
      <c r="U38" s="4"/>
      <c r="V38" s="4"/>
      <c r="W38" s="4"/>
    </row>
    <row r="39" spans="1:42" x14ac:dyDescent="0.25">
      <c r="A39" s="6" t="s">
        <v>39</v>
      </c>
      <c r="B39" s="6" t="s">
        <v>101</v>
      </c>
      <c r="C39" s="6" t="s">
        <v>9</v>
      </c>
      <c r="D39" s="6">
        <v>90</v>
      </c>
      <c r="E39" s="6">
        <v>10</v>
      </c>
      <c r="F39" s="6" t="s">
        <v>4</v>
      </c>
      <c r="G39" s="6" t="s">
        <v>25</v>
      </c>
      <c r="H39" s="6">
        <v>33</v>
      </c>
      <c r="I39" s="6" t="s">
        <v>102</v>
      </c>
      <c r="J39" s="6">
        <v>133</v>
      </c>
      <c r="K39" s="6" t="s">
        <v>33</v>
      </c>
      <c r="L39" s="99" t="str">
        <f t="shared" si="1"/>
        <v>JSSA-90-10-A-mgn33-ben133-NL(Na)</v>
      </c>
      <c r="M39" s="4"/>
      <c r="N39" s="4"/>
      <c r="O39" s="4"/>
      <c r="P39" s="4"/>
      <c r="Q39" s="4"/>
      <c r="R39" s="4"/>
      <c r="S39" s="4"/>
      <c r="T39" s="4"/>
      <c r="U39" s="4"/>
      <c r="V39" s="4"/>
      <c r="W39" s="4"/>
    </row>
    <row r="40" spans="1:42" x14ac:dyDescent="0.25">
      <c r="A40" s="6" t="s">
        <v>39</v>
      </c>
      <c r="B40" s="6" t="s">
        <v>101</v>
      </c>
      <c r="C40" s="6" t="s">
        <v>9</v>
      </c>
      <c r="D40" s="6">
        <v>90</v>
      </c>
      <c r="E40" s="6">
        <v>1100</v>
      </c>
      <c r="F40" s="6" t="s">
        <v>4</v>
      </c>
      <c r="G40" s="6" t="s">
        <v>25</v>
      </c>
      <c r="H40" s="6">
        <v>33</v>
      </c>
      <c r="I40" s="6" t="s">
        <v>102</v>
      </c>
      <c r="J40" s="6">
        <v>133</v>
      </c>
      <c r="K40" s="6" t="s">
        <v>33</v>
      </c>
      <c r="L40" s="99" t="str">
        <f t="shared" si="1"/>
        <v>JSSA-90-1100-A-mgn33-ben133-NL(Na)</v>
      </c>
      <c r="M40" s="4"/>
      <c r="N40" s="4"/>
      <c r="O40" s="4"/>
      <c r="P40" s="4"/>
      <c r="Q40" s="4"/>
      <c r="R40" s="4"/>
      <c r="S40" s="4"/>
      <c r="T40" s="4"/>
      <c r="U40" s="4"/>
      <c r="V40" s="4"/>
      <c r="W40" s="4"/>
    </row>
    <row r="41" spans="1:42" x14ac:dyDescent="0.25">
      <c r="A41" s="6" t="s">
        <v>23</v>
      </c>
      <c r="B41" s="6" t="s">
        <v>24</v>
      </c>
      <c r="C41" s="6" t="s">
        <v>9</v>
      </c>
      <c r="D41" s="6">
        <v>90</v>
      </c>
      <c r="E41" s="6">
        <v>10</v>
      </c>
      <c r="F41" s="6" t="s">
        <v>4</v>
      </c>
      <c r="G41" s="6" t="s">
        <v>25</v>
      </c>
      <c r="H41" s="6">
        <v>40</v>
      </c>
      <c r="I41" s="1"/>
      <c r="J41" s="1"/>
      <c r="K41" s="6" t="s">
        <v>33</v>
      </c>
      <c r="L41" s="99" t="str">
        <f t="shared" si="1"/>
        <v>JSSA-90-10-A-mgn40--NL(Na)</v>
      </c>
      <c r="M41" s="6"/>
      <c r="N41" s="6"/>
      <c r="O41" s="6"/>
      <c r="P41" s="6">
        <v>11</v>
      </c>
      <c r="Q41" s="6"/>
      <c r="R41" s="6"/>
      <c r="S41" s="6">
        <v>75</v>
      </c>
      <c r="T41" s="6"/>
      <c r="U41" s="6"/>
      <c r="V41" s="6">
        <v>0</v>
      </c>
      <c r="W41" s="6">
        <v>0</v>
      </c>
      <c r="X41">
        <v>0</v>
      </c>
      <c r="Y41">
        <v>0</v>
      </c>
      <c r="Z41">
        <v>0</v>
      </c>
      <c r="AA41">
        <v>0</v>
      </c>
      <c r="AB41">
        <v>0</v>
      </c>
      <c r="AC41">
        <v>0</v>
      </c>
      <c r="AD41">
        <v>0</v>
      </c>
      <c r="AE41">
        <v>0</v>
      </c>
      <c r="AF41">
        <v>0</v>
      </c>
      <c r="AG41">
        <v>0</v>
      </c>
      <c r="AH41">
        <v>0</v>
      </c>
      <c r="AI41">
        <v>0</v>
      </c>
      <c r="AJ41">
        <v>0</v>
      </c>
      <c r="AK41">
        <v>0</v>
      </c>
      <c r="AL41">
        <v>0</v>
      </c>
      <c r="AM41">
        <v>0</v>
      </c>
      <c r="AN41">
        <v>0</v>
      </c>
      <c r="AO41">
        <v>0</v>
      </c>
      <c r="AP41">
        <v>0</v>
      </c>
    </row>
    <row r="42" spans="1:42" x14ac:dyDescent="0.25">
      <c r="A42" s="6" t="s">
        <v>56</v>
      </c>
      <c r="B42" s="6" t="s">
        <v>57</v>
      </c>
      <c r="C42" s="6" t="s">
        <v>9</v>
      </c>
      <c r="D42" s="6">
        <v>90</v>
      </c>
      <c r="E42" s="6">
        <v>10</v>
      </c>
      <c r="F42" s="6" t="s">
        <v>4</v>
      </c>
      <c r="G42" s="6"/>
      <c r="H42" s="6"/>
      <c r="I42" s="1"/>
      <c r="J42" s="1"/>
      <c r="K42" s="6" t="s">
        <v>33</v>
      </c>
      <c r="L42" s="99" t="str">
        <f t="shared" si="1"/>
        <v>JSSA-90-10-A---NL(Na)</v>
      </c>
      <c r="M42" s="6">
        <v>4.2</v>
      </c>
      <c r="N42" s="6">
        <v>6.2</v>
      </c>
      <c r="O42" s="6">
        <v>7.5</v>
      </c>
      <c r="P42" s="6">
        <v>10</v>
      </c>
      <c r="Q42" s="6"/>
      <c r="R42" s="6">
        <v>13</v>
      </c>
      <c r="S42" s="6">
        <v>19</v>
      </c>
      <c r="T42" s="6"/>
      <c r="U42" s="6"/>
      <c r="V42" s="6">
        <v>45</v>
      </c>
      <c r="W42" s="6"/>
    </row>
    <row r="43" spans="1:42" x14ac:dyDescent="0.25">
      <c r="A43" s="6"/>
      <c r="B43" s="6" t="s">
        <v>55</v>
      </c>
      <c r="C43" s="6" t="s">
        <v>9</v>
      </c>
      <c r="D43" s="6">
        <v>90</v>
      </c>
      <c r="E43" s="6">
        <v>10</v>
      </c>
      <c r="F43" s="6" t="s">
        <v>58</v>
      </c>
      <c r="G43" s="6"/>
      <c r="H43" s="6"/>
      <c r="I43" s="1"/>
      <c r="J43" s="1"/>
      <c r="K43" s="6" t="s">
        <v>33</v>
      </c>
      <c r="L43" s="99" t="str">
        <f t="shared" si="1"/>
        <v>JSSA-90-10-C---NL(Na)</v>
      </c>
      <c r="M43" s="6">
        <v>0</v>
      </c>
      <c r="N43" s="6">
        <v>0</v>
      </c>
      <c r="O43" s="6">
        <v>0</v>
      </c>
      <c r="P43" s="6">
        <v>10</v>
      </c>
      <c r="Q43" s="6"/>
      <c r="R43" s="6">
        <v>17</v>
      </c>
      <c r="S43" s="6">
        <v>50</v>
      </c>
      <c r="T43" s="6"/>
      <c r="U43" s="6"/>
      <c r="V43" s="6"/>
      <c r="W43" s="6"/>
    </row>
    <row r="44" spans="1:42" x14ac:dyDescent="0.25">
      <c r="A44" s="6" t="s">
        <v>39</v>
      </c>
      <c r="B44" s="6" t="s">
        <v>15</v>
      </c>
      <c r="C44" s="6" t="s">
        <v>9</v>
      </c>
      <c r="D44" s="6">
        <v>90</v>
      </c>
      <c r="E44" s="6">
        <v>1100</v>
      </c>
      <c r="F44" s="6" t="s">
        <v>4</v>
      </c>
      <c r="G44" s="6"/>
      <c r="H44" s="6"/>
      <c r="I44" s="1"/>
      <c r="J44" s="1"/>
      <c r="K44" s="6" t="s">
        <v>33</v>
      </c>
      <c r="L44" s="99" t="str">
        <f t="shared" si="1"/>
        <v>JSSA-90-1100-A---NL(Na)</v>
      </c>
      <c r="M44" s="6"/>
      <c r="N44" s="6">
        <v>0</v>
      </c>
      <c r="O44" s="6"/>
      <c r="P44" s="6">
        <v>0</v>
      </c>
      <c r="Q44" s="6"/>
      <c r="R44" s="6">
        <v>1.46</v>
      </c>
      <c r="S44" s="6">
        <v>1.46</v>
      </c>
      <c r="T44" s="6"/>
      <c r="U44" s="6"/>
      <c r="V44" s="6">
        <v>1.63</v>
      </c>
      <c r="W44" s="6">
        <v>0</v>
      </c>
      <c r="X44">
        <v>0</v>
      </c>
      <c r="Y44">
        <v>0</v>
      </c>
      <c r="Z44">
        <v>0</v>
      </c>
      <c r="AA44">
        <v>0</v>
      </c>
      <c r="AB44">
        <v>0</v>
      </c>
      <c r="AC44">
        <v>0</v>
      </c>
      <c r="AD44">
        <v>0</v>
      </c>
      <c r="AE44">
        <v>0</v>
      </c>
      <c r="AF44">
        <v>0</v>
      </c>
      <c r="AG44">
        <v>0</v>
      </c>
      <c r="AH44">
        <v>0</v>
      </c>
      <c r="AI44">
        <v>0</v>
      </c>
      <c r="AJ44">
        <v>0</v>
      </c>
      <c r="AK44">
        <v>0</v>
      </c>
      <c r="AL44">
        <v>0</v>
      </c>
      <c r="AM44">
        <v>0</v>
      </c>
      <c r="AN44">
        <v>0</v>
      </c>
      <c r="AO44">
        <v>0</v>
      </c>
      <c r="AP44">
        <v>0</v>
      </c>
    </row>
    <row r="45" spans="1:42" x14ac:dyDescent="0.25">
      <c r="A45" s="6" t="s">
        <v>39</v>
      </c>
      <c r="B45" s="6" t="s">
        <v>15</v>
      </c>
      <c r="C45" s="6" t="s">
        <v>9</v>
      </c>
      <c r="D45" s="6">
        <v>90</v>
      </c>
      <c r="E45" s="6">
        <v>4000</v>
      </c>
      <c r="F45" s="6" t="s">
        <v>4</v>
      </c>
      <c r="G45" s="6"/>
      <c r="H45" s="6"/>
      <c r="I45" s="1"/>
      <c r="J45" s="1"/>
      <c r="K45" s="6" t="s">
        <v>33</v>
      </c>
      <c r="L45" s="99" t="str">
        <f t="shared" si="1"/>
        <v>JSSA-90-4000-A---NL(Na)</v>
      </c>
      <c r="M45" s="6"/>
      <c r="N45" s="6"/>
      <c r="O45" s="6"/>
      <c r="P45" s="6"/>
      <c r="Q45" s="6"/>
      <c r="R45" s="6">
        <v>0.63</v>
      </c>
      <c r="S45" s="6"/>
      <c r="T45" s="6"/>
      <c r="U45" s="6"/>
      <c r="V45" s="6"/>
      <c r="W45" s="6"/>
    </row>
    <row r="46" spans="1:42" x14ac:dyDescent="0.25">
      <c r="A46" s="8" t="s">
        <v>23</v>
      </c>
      <c r="B46" s="8" t="s">
        <v>27</v>
      </c>
      <c r="C46" s="8" t="s">
        <v>2</v>
      </c>
      <c r="D46" s="8">
        <v>90</v>
      </c>
      <c r="E46" s="8">
        <v>10</v>
      </c>
      <c r="F46" s="8" t="s">
        <v>4</v>
      </c>
      <c r="G46" s="8" t="s">
        <v>25</v>
      </c>
      <c r="H46" s="8">
        <v>40</v>
      </c>
      <c r="I46" s="1"/>
      <c r="J46" s="1"/>
      <c r="K46" s="8" t="s">
        <v>33</v>
      </c>
      <c r="L46" s="100" t="str">
        <f t="shared" si="1"/>
        <v>SON68-90-10-A-mgn40--NL(Na)</v>
      </c>
      <c r="M46" s="8"/>
      <c r="N46" s="8">
        <v>4</v>
      </c>
      <c r="O46" s="8"/>
      <c r="P46" s="8">
        <v>16</v>
      </c>
      <c r="Q46" s="8"/>
      <c r="R46" s="8">
        <v>58</v>
      </c>
      <c r="S46" s="8">
        <v>75</v>
      </c>
      <c r="T46" s="8"/>
      <c r="U46" s="8"/>
      <c r="V46" s="8">
        <v>90</v>
      </c>
      <c r="W46" s="8">
        <v>94</v>
      </c>
      <c r="X46">
        <v>0</v>
      </c>
      <c r="Y46">
        <v>0</v>
      </c>
      <c r="Z46">
        <v>0</v>
      </c>
      <c r="AA46">
        <v>0</v>
      </c>
      <c r="AB46">
        <v>0</v>
      </c>
      <c r="AC46">
        <v>0</v>
      </c>
      <c r="AD46">
        <v>0</v>
      </c>
      <c r="AE46">
        <v>0</v>
      </c>
      <c r="AF46">
        <v>0</v>
      </c>
      <c r="AG46">
        <v>0</v>
      </c>
      <c r="AH46">
        <v>0</v>
      </c>
      <c r="AI46">
        <v>0</v>
      </c>
      <c r="AJ46">
        <v>0</v>
      </c>
      <c r="AK46">
        <v>0</v>
      </c>
      <c r="AL46">
        <v>0</v>
      </c>
      <c r="AM46">
        <v>0</v>
      </c>
      <c r="AN46">
        <v>0</v>
      </c>
      <c r="AO46">
        <v>0</v>
      </c>
      <c r="AP46">
        <v>0</v>
      </c>
    </row>
    <row r="47" spans="1:42" x14ac:dyDescent="0.25">
      <c r="A47" s="8" t="s">
        <v>17</v>
      </c>
      <c r="B47" s="8" t="s">
        <v>18</v>
      </c>
      <c r="C47" s="8" t="s">
        <v>2</v>
      </c>
      <c r="D47" s="8">
        <v>90</v>
      </c>
      <c r="E47" s="8">
        <v>1200</v>
      </c>
      <c r="F47" s="8" t="s">
        <v>4</v>
      </c>
      <c r="G47" s="8"/>
      <c r="H47" s="8"/>
      <c r="I47" s="1"/>
      <c r="J47" s="1"/>
      <c r="K47" s="8" t="s">
        <v>33</v>
      </c>
      <c r="L47" s="100" t="str">
        <f t="shared" si="1"/>
        <v>SON68-90-1200-A---NL(Na)</v>
      </c>
      <c r="M47" s="9"/>
      <c r="N47" s="17"/>
      <c r="O47" s="17"/>
      <c r="P47" s="17"/>
      <c r="Q47" s="17"/>
      <c r="R47" s="17"/>
      <c r="S47" s="17"/>
      <c r="T47" s="17"/>
      <c r="U47" s="17"/>
      <c r="V47" s="17"/>
      <c r="W47" s="17"/>
      <c r="X47">
        <v>0</v>
      </c>
      <c r="Y47">
        <v>0</v>
      </c>
      <c r="Z47">
        <v>0</v>
      </c>
      <c r="AA47">
        <v>0</v>
      </c>
      <c r="AB47">
        <v>0</v>
      </c>
      <c r="AC47">
        <v>0</v>
      </c>
      <c r="AD47">
        <v>0</v>
      </c>
      <c r="AE47">
        <v>0</v>
      </c>
      <c r="AF47">
        <v>0</v>
      </c>
      <c r="AG47">
        <v>0</v>
      </c>
      <c r="AH47">
        <v>0</v>
      </c>
      <c r="AI47">
        <v>0</v>
      </c>
      <c r="AJ47">
        <v>0</v>
      </c>
      <c r="AK47">
        <v>0</v>
      </c>
      <c r="AL47">
        <v>0</v>
      </c>
      <c r="AM47">
        <v>0</v>
      </c>
      <c r="AN47">
        <v>0</v>
      </c>
      <c r="AO47">
        <v>0</v>
      </c>
      <c r="AP47">
        <v>0</v>
      </c>
    </row>
    <row r="48" spans="1:42" x14ac:dyDescent="0.25">
      <c r="A48" s="8" t="s">
        <v>17</v>
      </c>
      <c r="B48" s="8" t="s">
        <v>19</v>
      </c>
      <c r="C48" s="8" t="s">
        <v>2</v>
      </c>
      <c r="D48" s="8">
        <v>90</v>
      </c>
      <c r="E48" s="8">
        <v>1200</v>
      </c>
      <c r="F48" s="8" t="s">
        <v>4</v>
      </c>
      <c r="G48" s="8"/>
      <c r="H48" s="8"/>
      <c r="I48" s="1"/>
      <c r="J48" s="1"/>
      <c r="K48" s="8" t="s">
        <v>33</v>
      </c>
      <c r="L48" s="100" t="str">
        <f t="shared" si="1"/>
        <v>SON68-90-1200-A---NL(Na)</v>
      </c>
      <c r="M48" s="9"/>
      <c r="N48" s="17"/>
      <c r="O48" s="17"/>
      <c r="P48" s="17"/>
      <c r="Q48" s="17"/>
      <c r="R48" s="17"/>
      <c r="S48" s="17"/>
      <c r="T48" s="17"/>
      <c r="U48" s="17"/>
      <c r="V48" s="17"/>
      <c r="W48" s="17"/>
      <c r="X48">
        <v>0</v>
      </c>
      <c r="Y48">
        <v>0</v>
      </c>
      <c r="Z48">
        <v>0</v>
      </c>
      <c r="AA48">
        <v>0</v>
      </c>
      <c r="AB48">
        <v>0</v>
      </c>
      <c r="AC48">
        <v>0</v>
      </c>
      <c r="AD48">
        <v>0</v>
      </c>
      <c r="AE48">
        <v>0</v>
      </c>
      <c r="AF48">
        <v>0</v>
      </c>
      <c r="AG48">
        <v>0</v>
      </c>
      <c r="AH48">
        <v>0</v>
      </c>
      <c r="AI48">
        <v>0</v>
      </c>
      <c r="AJ48">
        <v>0</v>
      </c>
      <c r="AK48">
        <v>0</v>
      </c>
      <c r="AL48">
        <v>0</v>
      </c>
      <c r="AM48">
        <v>0</v>
      </c>
      <c r="AN48">
        <v>0</v>
      </c>
      <c r="AO48">
        <v>0</v>
      </c>
      <c r="AP48">
        <v>0</v>
      </c>
    </row>
    <row r="49" spans="1:42" x14ac:dyDescent="0.25">
      <c r="A49" s="8" t="s">
        <v>17</v>
      </c>
      <c r="B49" s="8" t="s">
        <v>20</v>
      </c>
      <c r="C49" s="8" t="s">
        <v>2</v>
      </c>
      <c r="D49" s="8">
        <v>90</v>
      </c>
      <c r="E49" s="8">
        <v>1200</v>
      </c>
      <c r="F49" s="8" t="s">
        <v>4</v>
      </c>
      <c r="G49" s="8"/>
      <c r="H49" s="8"/>
      <c r="I49" s="1"/>
      <c r="J49" s="1"/>
      <c r="K49" s="8" t="s">
        <v>33</v>
      </c>
      <c r="L49" s="100" t="str">
        <f t="shared" si="1"/>
        <v>SON68-90-1200-A---NL(Na)</v>
      </c>
      <c r="M49" s="11"/>
      <c r="N49" s="17"/>
      <c r="O49" s="17"/>
      <c r="P49" s="17"/>
      <c r="Q49" s="17"/>
      <c r="R49" s="17"/>
      <c r="S49" s="17"/>
      <c r="T49" s="17"/>
      <c r="U49" s="17"/>
      <c r="V49" s="17"/>
      <c r="W49" s="17"/>
      <c r="X49">
        <v>0</v>
      </c>
      <c r="Y49">
        <v>0</v>
      </c>
      <c r="Z49">
        <v>0</v>
      </c>
      <c r="AA49">
        <v>0</v>
      </c>
      <c r="AB49">
        <v>0</v>
      </c>
      <c r="AC49">
        <v>0</v>
      </c>
      <c r="AD49">
        <v>0</v>
      </c>
      <c r="AE49">
        <v>0</v>
      </c>
      <c r="AF49">
        <v>0</v>
      </c>
      <c r="AG49">
        <v>0</v>
      </c>
      <c r="AH49">
        <v>0</v>
      </c>
      <c r="AI49">
        <v>0</v>
      </c>
      <c r="AJ49">
        <v>0</v>
      </c>
      <c r="AK49">
        <v>0</v>
      </c>
      <c r="AL49">
        <v>0</v>
      </c>
      <c r="AM49">
        <v>0</v>
      </c>
      <c r="AN49">
        <v>0</v>
      </c>
      <c r="AO49">
        <v>0</v>
      </c>
      <c r="AP49">
        <v>0</v>
      </c>
    </row>
    <row r="50" spans="1:42" x14ac:dyDescent="0.25">
      <c r="A50" s="8" t="s">
        <v>17</v>
      </c>
      <c r="B50" s="8" t="s">
        <v>21</v>
      </c>
      <c r="C50" s="8" t="s">
        <v>2</v>
      </c>
      <c r="D50" s="8">
        <v>90</v>
      </c>
      <c r="E50" s="8">
        <v>1200</v>
      </c>
      <c r="F50" s="8" t="s">
        <v>4</v>
      </c>
      <c r="G50" s="9"/>
      <c r="H50" s="9"/>
      <c r="I50" s="1"/>
      <c r="J50" s="1"/>
      <c r="K50" s="8" t="s">
        <v>33</v>
      </c>
      <c r="L50" s="100" t="str">
        <f t="shared" si="1"/>
        <v>SON68-90-1200-A---NL(Na)</v>
      </c>
      <c r="M50" s="9"/>
      <c r="N50" s="17"/>
      <c r="O50" s="17"/>
      <c r="P50" s="17"/>
      <c r="Q50" s="17"/>
      <c r="R50" s="17"/>
      <c r="S50" s="17"/>
      <c r="T50" s="17"/>
      <c r="U50" s="17"/>
      <c r="V50" s="17"/>
      <c r="W50" s="17"/>
      <c r="X50">
        <v>0</v>
      </c>
      <c r="Y50">
        <v>0</v>
      </c>
      <c r="Z50">
        <v>0</v>
      </c>
      <c r="AA50">
        <v>0</v>
      </c>
      <c r="AB50">
        <v>0</v>
      </c>
      <c r="AC50">
        <v>0</v>
      </c>
      <c r="AD50">
        <v>0</v>
      </c>
      <c r="AE50">
        <v>0</v>
      </c>
      <c r="AF50">
        <v>0</v>
      </c>
      <c r="AG50">
        <v>0</v>
      </c>
      <c r="AH50">
        <v>0</v>
      </c>
      <c r="AI50">
        <v>0</v>
      </c>
      <c r="AJ50">
        <v>0</v>
      </c>
      <c r="AK50">
        <v>0</v>
      </c>
      <c r="AL50">
        <v>0</v>
      </c>
      <c r="AM50">
        <v>0</v>
      </c>
      <c r="AN50">
        <v>0</v>
      </c>
      <c r="AO50">
        <v>0</v>
      </c>
      <c r="AP50">
        <v>0</v>
      </c>
    </row>
    <row r="51" spans="1:42" x14ac:dyDescent="0.25">
      <c r="A51" s="8" t="s">
        <v>17</v>
      </c>
      <c r="B51" s="8" t="s">
        <v>22</v>
      </c>
      <c r="C51" s="8" t="s">
        <v>2</v>
      </c>
      <c r="D51" s="8">
        <v>90</v>
      </c>
      <c r="E51" s="8">
        <v>1200</v>
      </c>
      <c r="F51" s="8" t="s">
        <v>4</v>
      </c>
      <c r="G51" s="9"/>
      <c r="H51" s="9"/>
      <c r="I51" s="1"/>
      <c r="J51" s="1"/>
      <c r="K51" s="8" t="s">
        <v>33</v>
      </c>
      <c r="L51" s="100" t="str">
        <f t="shared" si="1"/>
        <v>SON68-90-1200-A---NL(Na)</v>
      </c>
      <c r="M51" s="9"/>
      <c r="N51" s="17"/>
      <c r="O51" s="17"/>
      <c r="P51" s="17"/>
      <c r="Q51" s="17"/>
      <c r="R51" s="17"/>
      <c r="S51" s="17"/>
      <c r="T51" s="17"/>
      <c r="U51" s="17"/>
      <c r="V51" s="17"/>
      <c r="W51" s="17"/>
      <c r="X51">
        <v>0</v>
      </c>
      <c r="Y51">
        <v>0</v>
      </c>
      <c r="Z51">
        <v>0</v>
      </c>
      <c r="AA51">
        <v>0</v>
      </c>
      <c r="AB51">
        <v>0</v>
      </c>
      <c r="AC51">
        <v>0</v>
      </c>
      <c r="AD51">
        <v>0</v>
      </c>
      <c r="AE51">
        <v>0</v>
      </c>
      <c r="AF51">
        <v>0</v>
      </c>
      <c r="AG51">
        <v>0</v>
      </c>
      <c r="AH51">
        <v>0</v>
      </c>
      <c r="AI51">
        <v>0</v>
      </c>
      <c r="AJ51">
        <v>0</v>
      </c>
      <c r="AK51">
        <v>0</v>
      </c>
      <c r="AL51">
        <v>0</v>
      </c>
      <c r="AM51">
        <v>0</v>
      </c>
      <c r="AN51">
        <v>0</v>
      </c>
      <c r="AO51">
        <v>0</v>
      </c>
      <c r="AP51">
        <v>0</v>
      </c>
    </row>
    <row r="52" spans="1:42" x14ac:dyDescent="0.25">
      <c r="A52" s="8" t="s">
        <v>23</v>
      </c>
      <c r="B52" s="8" t="s">
        <v>29</v>
      </c>
      <c r="C52" s="8" t="s">
        <v>2</v>
      </c>
      <c r="D52" s="8">
        <v>90</v>
      </c>
      <c r="E52" s="8">
        <v>10</v>
      </c>
      <c r="F52" s="8" t="s">
        <v>40</v>
      </c>
      <c r="G52" s="8" t="s">
        <v>25</v>
      </c>
      <c r="H52" s="8">
        <v>40</v>
      </c>
      <c r="I52" s="1"/>
      <c r="J52" s="1"/>
      <c r="K52" s="8" t="s">
        <v>33</v>
      </c>
      <c r="L52" s="100" t="str">
        <f t="shared" si="1"/>
        <v>SON68-90-10-A(pH9)-mgn40--NL(Na)</v>
      </c>
      <c r="M52" s="8"/>
      <c r="N52" s="8">
        <v>9</v>
      </c>
      <c r="O52" s="8"/>
      <c r="P52" s="8">
        <v>16</v>
      </c>
      <c r="Q52" s="8"/>
      <c r="R52" s="8">
        <v>21</v>
      </c>
      <c r="S52" s="8">
        <v>32</v>
      </c>
      <c r="T52" s="8"/>
      <c r="U52" s="8"/>
      <c r="V52" s="8">
        <v>0</v>
      </c>
      <c r="W52" s="8">
        <v>0</v>
      </c>
      <c r="X52">
        <v>0</v>
      </c>
      <c r="Y52">
        <v>0</v>
      </c>
      <c r="Z52">
        <v>0</v>
      </c>
      <c r="AA52">
        <v>0</v>
      </c>
      <c r="AB52">
        <v>0</v>
      </c>
      <c r="AC52">
        <v>0</v>
      </c>
      <c r="AD52">
        <v>0</v>
      </c>
      <c r="AE52">
        <v>0</v>
      </c>
      <c r="AF52">
        <v>0</v>
      </c>
      <c r="AG52">
        <v>0</v>
      </c>
      <c r="AH52">
        <v>0</v>
      </c>
      <c r="AI52">
        <v>0</v>
      </c>
      <c r="AJ52">
        <v>0</v>
      </c>
      <c r="AK52">
        <v>0</v>
      </c>
      <c r="AL52">
        <v>0</v>
      </c>
      <c r="AM52">
        <v>0</v>
      </c>
      <c r="AN52">
        <v>0</v>
      </c>
      <c r="AO52">
        <v>0</v>
      </c>
      <c r="AP52">
        <v>0</v>
      </c>
    </row>
    <row r="53" spans="1:42" x14ac:dyDescent="0.25">
      <c r="A53" s="8" t="s">
        <v>23</v>
      </c>
      <c r="B53" s="8" t="s">
        <v>29</v>
      </c>
      <c r="C53" s="8" t="s">
        <v>2</v>
      </c>
      <c r="D53" s="8">
        <v>90</v>
      </c>
      <c r="E53" s="8">
        <v>10</v>
      </c>
      <c r="F53" s="8" t="s">
        <v>40</v>
      </c>
      <c r="G53" s="8" t="s">
        <v>25</v>
      </c>
      <c r="H53" s="8">
        <v>4</v>
      </c>
      <c r="I53" s="1"/>
      <c r="J53" s="1"/>
      <c r="K53" s="8" t="s">
        <v>33</v>
      </c>
      <c r="L53" s="100" t="str">
        <f t="shared" si="1"/>
        <v>SON68-90-10-A(pH9)-mgn4--NL(Na)</v>
      </c>
      <c r="N53" s="91">
        <v>1</v>
      </c>
      <c r="O53" s="91"/>
      <c r="P53" s="91">
        <v>11</v>
      </c>
      <c r="Q53" s="91"/>
      <c r="R53" s="91">
        <v>7</v>
      </c>
      <c r="S53" s="91">
        <v>3</v>
      </c>
      <c r="T53" s="91"/>
      <c r="U53" s="91"/>
      <c r="V53" s="91">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row>
    <row r="54" spans="1:42" x14ac:dyDescent="0.25">
      <c r="A54" s="8" t="s">
        <v>23</v>
      </c>
      <c r="B54" s="8" t="s">
        <v>29</v>
      </c>
      <c r="C54" s="8" t="s">
        <v>2</v>
      </c>
      <c r="D54" s="8">
        <v>90</v>
      </c>
      <c r="E54" s="8">
        <v>10</v>
      </c>
      <c r="F54" s="8" t="s">
        <v>40</v>
      </c>
      <c r="G54" s="8" t="s">
        <v>26</v>
      </c>
      <c r="H54" s="8">
        <v>40</v>
      </c>
      <c r="I54" s="1"/>
      <c r="J54" s="1"/>
      <c r="K54" s="8" t="s">
        <v>33</v>
      </c>
      <c r="L54" s="100" t="str">
        <f t="shared" si="1"/>
        <v>SON68-90-10-A(pH9)-feoh40--NL(Na)</v>
      </c>
      <c r="N54" s="15">
        <v>9</v>
      </c>
      <c r="O54" s="15"/>
      <c r="P54" s="15">
        <v>28</v>
      </c>
      <c r="Q54" s="15"/>
      <c r="R54" s="15">
        <v>79</v>
      </c>
      <c r="S54" s="15">
        <v>148</v>
      </c>
      <c r="T54" s="15"/>
      <c r="U54" s="15"/>
      <c r="V54" s="15">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row>
    <row r="55" spans="1:42" x14ac:dyDescent="0.25">
      <c r="A55" s="8" t="s">
        <v>23</v>
      </c>
      <c r="B55" s="8" t="s">
        <v>29</v>
      </c>
      <c r="C55" s="8" t="s">
        <v>2</v>
      </c>
      <c r="D55" s="8">
        <v>90</v>
      </c>
      <c r="E55" s="8">
        <v>10</v>
      </c>
      <c r="F55" s="8" t="s">
        <v>40</v>
      </c>
      <c r="G55" s="8" t="s">
        <v>26</v>
      </c>
      <c r="H55" s="8">
        <v>4</v>
      </c>
      <c r="I55" s="1"/>
      <c r="J55" s="1"/>
      <c r="K55" s="8" t="s">
        <v>33</v>
      </c>
      <c r="L55" s="100" t="str">
        <f t="shared" si="1"/>
        <v>SON68-90-10-A(pH9)-feoh4--NL(Na)</v>
      </c>
      <c r="N55" s="15">
        <v>0</v>
      </c>
      <c r="O55" s="15"/>
      <c r="P55" s="15">
        <v>1</v>
      </c>
      <c r="Q55" s="15"/>
      <c r="R55" s="15">
        <v>0</v>
      </c>
      <c r="S55" s="15">
        <v>1</v>
      </c>
      <c r="T55" s="15"/>
      <c r="U55" s="15"/>
      <c r="V55" s="1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row>
    <row r="56" spans="1:42" x14ac:dyDescent="0.25">
      <c r="A56" s="37" t="s">
        <v>39</v>
      </c>
      <c r="B56" s="37" t="s">
        <v>106</v>
      </c>
      <c r="C56" s="37" t="s">
        <v>73</v>
      </c>
      <c r="D56" s="37">
        <v>110</v>
      </c>
      <c r="E56" s="37">
        <v>10</v>
      </c>
      <c r="F56" s="37" t="s">
        <v>4</v>
      </c>
      <c r="G56" s="37"/>
      <c r="H56" s="37"/>
      <c r="I56" s="37"/>
      <c r="J56" s="37" t="s">
        <v>64</v>
      </c>
      <c r="K56" s="37" t="s">
        <v>33</v>
      </c>
      <c r="L56" s="101" t="str">
        <f t="shared" si="1"/>
        <v>MW-110-10-A--EIR-NL(Na)</v>
      </c>
      <c r="N56" s="39">
        <f>AVERAGE(32.6,29.4)</f>
        <v>31</v>
      </c>
      <c r="O56" s="15"/>
      <c r="P56" s="39">
        <f>AVERAGE(65.7,63.1)</f>
        <v>64.400000000000006</v>
      </c>
      <c r="Q56" s="15"/>
      <c r="R56" s="15"/>
      <c r="S56" s="15"/>
      <c r="T56" s="15"/>
      <c r="U56" s="15"/>
      <c r="V56" s="15"/>
    </row>
    <row r="57" spans="1:42" x14ac:dyDescent="0.25">
      <c r="A57" s="37" t="s">
        <v>39</v>
      </c>
      <c r="B57" s="37" t="s">
        <v>106</v>
      </c>
      <c r="C57" s="37" t="s">
        <v>73</v>
      </c>
      <c r="D57" s="37">
        <v>110</v>
      </c>
      <c r="E57" s="37">
        <v>10</v>
      </c>
      <c r="F57" s="37" t="s">
        <v>4</v>
      </c>
      <c r="G57" s="37"/>
      <c r="H57" s="37"/>
      <c r="I57" s="37"/>
      <c r="J57" s="37" t="s">
        <v>104</v>
      </c>
      <c r="K57" s="37" t="s">
        <v>33</v>
      </c>
      <c r="L57" s="101" t="str">
        <f t="shared" si="1"/>
        <v>MW-110-10-A--BNFL-NL(Na)</v>
      </c>
      <c r="N57" s="39">
        <f>AVERAGE(28.63,26.35)</f>
        <v>27.490000000000002</v>
      </c>
      <c r="O57" s="15"/>
      <c r="P57" s="39">
        <f>AVERAGE(58.28,53.92)</f>
        <v>56.1</v>
      </c>
      <c r="Q57" s="15"/>
      <c r="R57" s="15"/>
      <c r="S57" s="15"/>
      <c r="T57" s="15"/>
      <c r="U57" s="15"/>
      <c r="V57" s="15"/>
    </row>
    <row r="58" spans="1:42" s="38" customFormat="1" x14ac:dyDescent="0.25">
      <c r="A58" s="37" t="s">
        <v>39</v>
      </c>
      <c r="B58" s="37" t="s">
        <v>105</v>
      </c>
      <c r="C58" s="37" t="s">
        <v>73</v>
      </c>
      <c r="D58" s="37">
        <v>90</v>
      </c>
      <c r="E58" s="37">
        <v>10</v>
      </c>
      <c r="F58" s="37" t="s">
        <v>4</v>
      </c>
      <c r="G58" s="37"/>
      <c r="H58" s="37"/>
      <c r="I58" s="37"/>
      <c r="J58" s="37" t="s">
        <v>64</v>
      </c>
      <c r="K58" s="37" t="s">
        <v>33</v>
      </c>
      <c r="L58" s="101" t="str">
        <f t="shared" si="1"/>
        <v>MW-90-10-A--EIR-NL(Na)</v>
      </c>
      <c r="N58" s="39">
        <f>AVERAGE(9.15,8.37)</f>
        <v>8.76</v>
      </c>
      <c r="O58" s="39"/>
      <c r="P58" s="39">
        <f>AVERAGE(30.9,31.6)</f>
        <v>31.25</v>
      </c>
      <c r="Q58" s="39"/>
      <c r="R58" s="39">
        <f>AVERAGE(80.8,81.5)</f>
        <v>81.150000000000006</v>
      </c>
      <c r="S58" s="39">
        <f>AVERAGE(83.6,81.7)</f>
        <v>82.65</v>
      </c>
      <c r="T58" s="39"/>
      <c r="U58" s="39"/>
      <c r="V58" s="39"/>
    </row>
    <row r="59" spans="1:42" s="38" customFormat="1" x14ac:dyDescent="0.25">
      <c r="A59" s="37" t="s">
        <v>39</v>
      </c>
      <c r="B59" s="37" t="s">
        <v>105</v>
      </c>
      <c r="C59" s="37" t="s">
        <v>73</v>
      </c>
      <c r="D59" s="37">
        <v>90</v>
      </c>
      <c r="E59" s="37">
        <v>10</v>
      </c>
      <c r="F59" s="37" t="s">
        <v>4</v>
      </c>
      <c r="G59" s="37"/>
      <c r="H59" s="37"/>
      <c r="I59" s="37"/>
      <c r="J59" s="37" t="s">
        <v>104</v>
      </c>
      <c r="K59" s="37" t="s">
        <v>33</v>
      </c>
      <c r="L59" s="101" t="str">
        <f t="shared" si="1"/>
        <v>MW-90-10-A--BNFL-NL(Na)</v>
      </c>
      <c r="N59" s="39">
        <f>AVERAGE(5.78,5.53)</f>
        <v>5.6550000000000002</v>
      </c>
      <c r="O59" s="39"/>
      <c r="P59" s="39">
        <f>AVERAGE(27.4,27.58)</f>
        <v>27.49</v>
      </c>
      <c r="Q59" s="39"/>
      <c r="R59" s="39">
        <f>AVERAGE(62.49,64.83)</f>
        <v>63.66</v>
      </c>
      <c r="S59" s="39"/>
      <c r="T59" s="39"/>
      <c r="U59" s="39"/>
      <c r="V59" s="39"/>
    </row>
    <row r="60" spans="1:42" s="38" customFormat="1" x14ac:dyDescent="0.25">
      <c r="A60" s="37" t="s">
        <v>39</v>
      </c>
      <c r="B60" s="37" t="s">
        <v>103</v>
      </c>
      <c r="C60" s="37" t="s">
        <v>73</v>
      </c>
      <c r="D60" s="37">
        <v>70</v>
      </c>
      <c r="E60" s="37">
        <v>10</v>
      </c>
      <c r="F60" s="37" t="s">
        <v>4</v>
      </c>
      <c r="G60" s="37"/>
      <c r="H60" s="37"/>
      <c r="I60" s="37"/>
      <c r="J60" s="37" t="s">
        <v>64</v>
      </c>
      <c r="K60" s="37" t="s">
        <v>33</v>
      </c>
      <c r="L60" s="101" t="str">
        <f t="shared" si="1"/>
        <v>MW-70-10-A--EIR-NL(Na)</v>
      </c>
      <c r="N60" s="39">
        <v>0</v>
      </c>
      <c r="O60" s="39"/>
      <c r="P60" s="39">
        <v>5.79</v>
      </c>
      <c r="Q60" s="39"/>
      <c r="R60" s="39">
        <v>3.5649999999999999</v>
      </c>
      <c r="S60" s="39"/>
      <c r="T60" s="39"/>
      <c r="U60" s="39"/>
      <c r="V60" s="39">
        <v>0</v>
      </c>
      <c r="W60" s="38">
        <v>0</v>
      </c>
      <c r="X60" s="38">
        <v>0</v>
      </c>
      <c r="Y60" s="38">
        <v>0</v>
      </c>
      <c r="Z60" s="38">
        <v>0</v>
      </c>
      <c r="AA60" s="38">
        <v>0</v>
      </c>
      <c r="AB60" s="38">
        <v>0</v>
      </c>
      <c r="AC60" s="38">
        <v>0</v>
      </c>
      <c r="AD60" s="38">
        <v>0</v>
      </c>
      <c r="AE60" s="38">
        <v>0</v>
      </c>
      <c r="AF60" s="38">
        <v>0</v>
      </c>
      <c r="AG60" s="38">
        <v>0</v>
      </c>
      <c r="AH60" s="38">
        <v>0</v>
      </c>
      <c r="AI60" s="38">
        <v>0</v>
      </c>
      <c r="AJ60" s="38">
        <v>0</v>
      </c>
      <c r="AK60" s="38">
        <v>0</v>
      </c>
      <c r="AL60" s="38">
        <v>0</v>
      </c>
      <c r="AM60" s="38">
        <v>0</v>
      </c>
      <c r="AN60" s="38">
        <v>0</v>
      </c>
      <c r="AO60" s="38">
        <v>0</v>
      </c>
      <c r="AP60" s="38">
        <v>0</v>
      </c>
    </row>
    <row r="61" spans="1:42" s="38" customFormat="1" x14ac:dyDescent="0.25">
      <c r="A61" s="37" t="s">
        <v>39</v>
      </c>
      <c r="B61" s="37" t="s">
        <v>103</v>
      </c>
      <c r="C61" s="37" t="s">
        <v>73</v>
      </c>
      <c r="D61" s="37">
        <v>70</v>
      </c>
      <c r="E61" s="37">
        <v>10</v>
      </c>
      <c r="F61" s="37" t="s">
        <v>4</v>
      </c>
      <c r="G61" s="37"/>
      <c r="H61" s="37"/>
      <c r="I61" s="37"/>
      <c r="J61" s="37" t="s">
        <v>104</v>
      </c>
      <c r="K61" s="37" t="s">
        <v>33</v>
      </c>
      <c r="L61" s="101" t="str">
        <f t="shared" si="1"/>
        <v>MW-70-10-A--BNFL-NL(Na)</v>
      </c>
      <c r="N61" s="39">
        <v>0</v>
      </c>
      <c r="O61" s="39"/>
      <c r="P61" s="39">
        <v>6.86</v>
      </c>
      <c r="Q61" s="39"/>
      <c r="R61" s="39">
        <v>0</v>
      </c>
      <c r="S61" s="39"/>
      <c r="T61" s="39"/>
      <c r="U61" s="39"/>
      <c r="V61" s="39">
        <v>0</v>
      </c>
      <c r="W61" s="38">
        <v>0</v>
      </c>
      <c r="X61" s="38">
        <v>0</v>
      </c>
      <c r="Y61" s="38">
        <v>0</v>
      </c>
      <c r="Z61" s="38">
        <v>0</v>
      </c>
      <c r="AA61" s="38">
        <v>0</v>
      </c>
      <c r="AB61" s="38">
        <v>0</v>
      </c>
      <c r="AC61" s="38">
        <v>0</v>
      </c>
      <c r="AD61" s="38">
        <v>0</v>
      </c>
      <c r="AE61" s="38">
        <v>0</v>
      </c>
      <c r="AF61" s="38">
        <v>0</v>
      </c>
      <c r="AG61" s="38">
        <v>0</v>
      </c>
      <c r="AH61" s="38">
        <v>0</v>
      </c>
      <c r="AI61" s="38">
        <v>0</v>
      </c>
      <c r="AJ61" s="38">
        <v>0</v>
      </c>
      <c r="AK61" s="38">
        <v>0</v>
      </c>
      <c r="AL61" s="38">
        <v>0</v>
      </c>
      <c r="AM61" s="38">
        <v>0</v>
      </c>
      <c r="AN61" s="38">
        <v>0</v>
      </c>
      <c r="AO61" s="38">
        <v>0</v>
      </c>
      <c r="AP61" s="38">
        <v>0</v>
      </c>
    </row>
    <row r="62" spans="1:42" s="38" customFormat="1" x14ac:dyDescent="0.25">
      <c r="A62" s="37" t="s">
        <v>39</v>
      </c>
      <c r="B62" s="37" t="s">
        <v>108</v>
      </c>
      <c r="C62" s="37" t="s">
        <v>73</v>
      </c>
      <c r="D62" s="37">
        <v>110</v>
      </c>
      <c r="E62" s="37">
        <v>1320</v>
      </c>
      <c r="F62" s="37" t="s">
        <v>4</v>
      </c>
      <c r="G62" s="37"/>
      <c r="H62" s="37"/>
      <c r="I62" s="37"/>
      <c r="J62" s="37"/>
      <c r="K62" s="37" t="s">
        <v>33</v>
      </c>
      <c r="L62" s="101" t="str">
        <f t="shared" si="1"/>
        <v>MW-110-1320-A---NL(Na)</v>
      </c>
      <c r="N62" s="39">
        <f>AVERAGE(6.1,5.98)</f>
        <v>6.04</v>
      </c>
      <c r="O62" s="39"/>
      <c r="P62" s="39">
        <f>AVERAGE(6.19,5.8)</f>
        <v>5.9950000000000001</v>
      </c>
      <c r="Q62" s="39"/>
      <c r="R62" s="39"/>
      <c r="S62" s="39"/>
      <c r="T62" s="39"/>
      <c r="U62" s="39"/>
      <c r="V62" s="39"/>
    </row>
    <row r="63" spans="1:42" s="38" customFormat="1" x14ac:dyDescent="0.25">
      <c r="A63" s="37" t="s">
        <v>39</v>
      </c>
      <c r="B63" s="37" t="s">
        <v>107</v>
      </c>
      <c r="C63" s="37" t="s">
        <v>73</v>
      </c>
      <c r="D63" s="37">
        <v>90</v>
      </c>
      <c r="E63" s="37">
        <v>1320</v>
      </c>
      <c r="F63" s="37" t="s">
        <v>4</v>
      </c>
      <c r="G63" s="37"/>
      <c r="H63" s="37"/>
      <c r="I63" s="37"/>
      <c r="J63" s="37" t="s">
        <v>64</v>
      </c>
      <c r="K63" s="37" t="s">
        <v>33</v>
      </c>
      <c r="L63" s="101" t="str">
        <f t="shared" si="1"/>
        <v>MW-90-1320-A--EIR-NL(Na)</v>
      </c>
      <c r="N63" s="39">
        <f>AVERAGE(3.49,3.91)</f>
        <v>3.7</v>
      </c>
      <c r="O63" s="39"/>
      <c r="P63" s="39">
        <f>AVERAGE(5.51,5.39)</f>
        <v>5.4499999999999993</v>
      </c>
      <c r="Q63" s="39"/>
      <c r="R63" s="39">
        <f>AVERAGE(6.74,6.61)</f>
        <v>6.6750000000000007</v>
      </c>
      <c r="S63" s="39">
        <f>AVERAGE(6.34,6.41)</f>
        <v>6.375</v>
      </c>
      <c r="T63" s="39"/>
      <c r="U63" s="39"/>
      <c r="V63" s="39"/>
    </row>
    <row r="64" spans="1:42" s="38" customFormat="1" x14ac:dyDescent="0.25">
      <c r="A64" s="37" t="s">
        <v>39</v>
      </c>
      <c r="B64" s="37" t="s">
        <v>107</v>
      </c>
      <c r="C64" s="37" t="s">
        <v>73</v>
      </c>
      <c r="D64" s="37">
        <v>90</v>
      </c>
      <c r="E64" s="37">
        <v>1320</v>
      </c>
      <c r="F64" s="37" t="s">
        <v>4</v>
      </c>
      <c r="G64" s="37"/>
      <c r="H64" s="37"/>
      <c r="I64" s="37"/>
      <c r="J64" s="37" t="s">
        <v>104</v>
      </c>
      <c r="K64" s="37" t="s">
        <v>33</v>
      </c>
      <c r="L64" s="101" t="str">
        <f t="shared" si="1"/>
        <v>MW-90-1320-A--BNFL-NL(Na)</v>
      </c>
      <c r="N64" s="39">
        <f>AVERAGE(3.14,3.14)</f>
        <v>3.14</v>
      </c>
      <c r="O64" s="39"/>
      <c r="P64" s="39">
        <f>AVERAGE(5.06,5.05)</f>
        <v>5.0549999999999997</v>
      </c>
      <c r="Q64" s="39">
        <f>AVERAGE(4.82,5.07)</f>
        <v>4.9450000000000003</v>
      </c>
      <c r="R64" s="39">
        <v>5.32</v>
      </c>
      <c r="S64" s="39"/>
      <c r="T64" s="39"/>
      <c r="U64" s="39"/>
      <c r="V64" s="39"/>
    </row>
    <row r="65" spans="1:42" s="38" customFormat="1" x14ac:dyDescent="0.25">
      <c r="A65" s="37" t="s">
        <v>39</v>
      </c>
      <c r="B65" s="37" t="s">
        <v>106</v>
      </c>
      <c r="C65" s="37" t="s">
        <v>73</v>
      </c>
      <c r="D65" s="37">
        <v>70</v>
      </c>
      <c r="E65" s="37">
        <v>1320</v>
      </c>
      <c r="F65" s="37" t="s">
        <v>4</v>
      </c>
      <c r="G65" s="37"/>
      <c r="H65" s="37"/>
      <c r="I65" s="37"/>
      <c r="J65" s="37"/>
      <c r="K65" s="37" t="s">
        <v>33</v>
      </c>
      <c r="L65" s="101" t="str">
        <f t="shared" si="1"/>
        <v>MW-70-1320-A---NL(Na)</v>
      </c>
      <c r="N65" s="39">
        <v>0</v>
      </c>
      <c r="O65" s="39"/>
      <c r="P65" s="39">
        <f>AVERAGE(2.84,2.78)</f>
        <v>2.8099999999999996</v>
      </c>
      <c r="Q65" s="39"/>
      <c r="R65" s="39">
        <f>AVERAGE(2.89,2.77)</f>
        <v>2.83</v>
      </c>
      <c r="S65" s="39"/>
      <c r="T65" s="39"/>
      <c r="U65" s="39"/>
      <c r="V65" s="39">
        <v>0</v>
      </c>
      <c r="W65" s="38">
        <v>0</v>
      </c>
      <c r="X65" s="38">
        <v>0</v>
      </c>
      <c r="Y65" s="38">
        <v>0</v>
      </c>
      <c r="Z65" s="38">
        <v>0</v>
      </c>
      <c r="AA65" s="38">
        <v>0</v>
      </c>
      <c r="AB65" s="38">
        <v>0</v>
      </c>
      <c r="AC65" s="38">
        <v>0</v>
      </c>
      <c r="AD65" s="38">
        <v>0</v>
      </c>
      <c r="AE65" s="38">
        <v>0</v>
      </c>
      <c r="AF65" s="38">
        <v>0</v>
      </c>
      <c r="AG65" s="38">
        <v>0</v>
      </c>
      <c r="AH65" s="38">
        <v>0</v>
      </c>
      <c r="AI65" s="38">
        <v>0</v>
      </c>
      <c r="AJ65" s="38">
        <v>0</v>
      </c>
      <c r="AK65" s="38">
        <v>0</v>
      </c>
      <c r="AL65" s="38">
        <v>0</v>
      </c>
      <c r="AM65" s="38">
        <v>0</v>
      </c>
      <c r="AN65" s="38">
        <v>0</v>
      </c>
      <c r="AO65" s="38">
        <v>0</v>
      </c>
      <c r="AP65" s="38">
        <v>0</v>
      </c>
    </row>
    <row r="66" spans="1:42" s="38" customFormat="1" x14ac:dyDescent="0.25">
      <c r="A66" s="37" t="s">
        <v>17</v>
      </c>
      <c r="B66" s="37" t="s">
        <v>124</v>
      </c>
      <c r="C66" s="37" t="s">
        <v>73</v>
      </c>
      <c r="D66" s="37">
        <v>90</v>
      </c>
      <c r="E66" s="37">
        <v>1200</v>
      </c>
      <c r="F66" s="37" t="s">
        <v>4</v>
      </c>
      <c r="G66" s="37">
        <v>0</v>
      </c>
      <c r="H66" s="37">
        <v>0</v>
      </c>
      <c r="I66" s="37">
        <v>0</v>
      </c>
      <c r="J66" s="37">
        <v>0</v>
      </c>
      <c r="K66" s="37" t="s">
        <v>33</v>
      </c>
      <c r="L66" s="101" t="str">
        <f>CONCATENATE(C66,"-",D66,"-",E66,"-",F66,"-",G66,H66,"-",I66,J66,"-",K66)</f>
        <v>MW-90-1200-A-00-00-NL(Na)</v>
      </c>
      <c r="N66" s="39"/>
      <c r="O66" s="39"/>
      <c r="P66" s="39"/>
      <c r="Q66" s="39"/>
      <c r="R66" s="39"/>
      <c r="S66" s="39"/>
      <c r="T66" s="39"/>
      <c r="U66" s="39"/>
      <c r="V66" s="39"/>
    </row>
    <row r="67" spans="1:42" s="38" customFormat="1" x14ac:dyDescent="0.25">
      <c r="A67" s="37" t="s">
        <v>17</v>
      </c>
      <c r="B67" s="37" t="s">
        <v>125</v>
      </c>
      <c r="C67" s="37" t="s">
        <v>73</v>
      </c>
      <c r="D67" s="37">
        <v>90</v>
      </c>
      <c r="E67" s="37">
        <v>1200</v>
      </c>
      <c r="F67" s="37" t="s">
        <v>4</v>
      </c>
      <c r="G67" s="37">
        <v>0</v>
      </c>
      <c r="H67" s="37">
        <v>0</v>
      </c>
      <c r="I67" s="37">
        <v>0</v>
      </c>
      <c r="J67" s="37">
        <v>0</v>
      </c>
      <c r="K67" s="37" t="s">
        <v>33</v>
      </c>
      <c r="L67" s="101" t="str">
        <f>CONCATENATE(C67,"-",D67,"-",E67,"-",F67,"-",G67,H67,"-",I67,J67,"-",K67)</f>
        <v>MW-90-1200-A-00-00-NL(Na)</v>
      </c>
      <c r="N67" s="39"/>
      <c r="O67" s="39"/>
      <c r="P67" s="39"/>
      <c r="Q67" s="39"/>
      <c r="R67" s="39"/>
      <c r="S67" s="39"/>
      <c r="T67" s="39"/>
      <c r="U67" s="39"/>
      <c r="V67" s="39"/>
    </row>
    <row r="68" spans="1:42" s="38" customFormat="1" x14ac:dyDescent="0.25">
      <c r="A68" s="37" t="s">
        <v>17</v>
      </c>
      <c r="B68" s="37" t="s">
        <v>126</v>
      </c>
      <c r="C68" s="37" t="s">
        <v>73</v>
      </c>
      <c r="D68" s="37">
        <v>90</v>
      </c>
      <c r="E68" s="37">
        <v>1200</v>
      </c>
      <c r="F68" s="37" t="s">
        <v>4</v>
      </c>
      <c r="G68" s="37">
        <v>0</v>
      </c>
      <c r="H68" s="37">
        <v>0</v>
      </c>
      <c r="I68" s="37">
        <v>0</v>
      </c>
      <c r="J68" s="37">
        <v>0</v>
      </c>
      <c r="K68" s="37" t="s">
        <v>33</v>
      </c>
      <c r="L68" s="101" t="str">
        <f>CONCATENATE(C68,"-",D68,"-",E68,"-",F68,"-",G68,H68,"-",I68,J68,"-",K68)</f>
        <v>MW-90-1200-A-00-00-NL(Na)</v>
      </c>
      <c r="N68" s="39"/>
      <c r="O68" s="39"/>
      <c r="P68" s="39"/>
      <c r="Q68" s="39"/>
      <c r="R68" s="39"/>
      <c r="S68" s="39"/>
      <c r="T68" s="39"/>
      <c r="U68" s="39"/>
      <c r="V68" s="39"/>
    </row>
    <row r="69" spans="1:42" x14ac:dyDescent="0.25">
      <c r="A69" s="37" t="s">
        <v>17</v>
      </c>
      <c r="B69" s="37" t="s">
        <v>127</v>
      </c>
      <c r="C69" s="37" t="s">
        <v>73</v>
      </c>
      <c r="D69" s="37">
        <v>90</v>
      </c>
      <c r="E69" s="37">
        <v>1200</v>
      </c>
      <c r="F69" s="37" t="s">
        <v>4</v>
      </c>
      <c r="G69" s="37">
        <v>0</v>
      </c>
      <c r="H69" s="37">
        <v>0</v>
      </c>
      <c r="I69" s="37">
        <v>0</v>
      </c>
      <c r="J69" s="37">
        <v>0</v>
      </c>
      <c r="K69" s="37" t="s">
        <v>33</v>
      </c>
      <c r="L69" s="101" t="str">
        <f>CONCATENATE(C69,"-",D69,"-",E69,"-",F69,"-",G69,H69,"-",I69,J69,"-",K69)</f>
        <v>MW-90-1200-A-00-00-NL(Na)</v>
      </c>
    </row>
    <row r="70" spans="1:42" x14ac:dyDescent="0.25">
      <c r="A70" s="37" t="s">
        <v>17</v>
      </c>
      <c r="B70" s="37" t="s">
        <v>128</v>
      </c>
      <c r="C70" s="37" t="s">
        <v>73</v>
      </c>
      <c r="D70" s="37">
        <v>90</v>
      </c>
      <c r="E70" s="37">
        <v>1200</v>
      </c>
      <c r="F70" s="37" t="s">
        <v>4</v>
      </c>
      <c r="G70" s="37">
        <v>0</v>
      </c>
      <c r="H70" s="37">
        <v>0</v>
      </c>
      <c r="I70" s="37">
        <v>0</v>
      </c>
      <c r="J70" s="37">
        <v>0</v>
      </c>
      <c r="K70" s="37" t="s">
        <v>33</v>
      </c>
      <c r="L70" s="101" t="str">
        <f>CONCATENATE(C70,"-",D70,"-",E70,"-",F70,"-",G70,H70,"-",I70,J70,"-",K70)</f>
        <v>MW-90-1200-A-00-00-NL(Na)</v>
      </c>
    </row>
    <row r="71" spans="1:42" x14ac:dyDescent="0.25">
      <c r="A71" s="1"/>
      <c r="B71" s="37">
        <v>0</v>
      </c>
      <c r="C71" s="37">
        <v>0</v>
      </c>
      <c r="D71" s="37">
        <v>0</v>
      </c>
      <c r="E71" s="37">
        <v>0</v>
      </c>
      <c r="F71" s="37">
        <v>0</v>
      </c>
      <c r="G71" s="37">
        <v>0</v>
      </c>
      <c r="H71" s="37">
        <v>0</v>
      </c>
      <c r="I71" s="37">
        <v>0</v>
      </c>
      <c r="J71" s="37">
        <v>0</v>
      </c>
      <c r="K71" s="37">
        <v>0</v>
      </c>
      <c r="L71" s="101"/>
    </row>
    <row r="72" spans="1:42" x14ac:dyDescent="0.25">
      <c r="A72" s="1"/>
      <c r="B72" s="37">
        <v>0</v>
      </c>
      <c r="C72" s="37">
        <v>0</v>
      </c>
      <c r="D72" s="37">
        <v>0</v>
      </c>
      <c r="E72" s="37">
        <v>0</v>
      </c>
      <c r="F72" s="37">
        <v>0</v>
      </c>
      <c r="G72" s="37">
        <v>0</v>
      </c>
      <c r="H72" s="37">
        <v>0</v>
      </c>
      <c r="I72" s="37">
        <v>0</v>
      </c>
      <c r="J72" s="37">
        <v>0</v>
      </c>
      <c r="K72" s="37">
        <v>0</v>
      </c>
      <c r="L72" s="101"/>
    </row>
    <row r="73" spans="1:42" x14ac:dyDescent="0.25">
      <c r="A73" s="1"/>
      <c r="B73" s="37">
        <v>0</v>
      </c>
      <c r="C73" s="37">
        <v>0</v>
      </c>
      <c r="D73" s="37">
        <v>0</v>
      </c>
      <c r="E73" s="37">
        <v>0</v>
      </c>
      <c r="F73" s="37">
        <v>0</v>
      </c>
      <c r="G73" s="37">
        <v>0</v>
      </c>
      <c r="H73" s="37">
        <v>0</v>
      </c>
      <c r="I73" s="37">
        <v>0</v>
      </c>
      <c r="J73" s="37">
        <v>0</v>
      </c>
      <c r="K73" s="37">
        <v>0</v>
      </c>
      <c r="L73" s="101"/>
    </row>
    <row r="74" spans="1:42" x14ac:dyDescent="0.25">
      <c r="A74" s="1"/>
      <c r="B74" s="37">
        <v>0</v>
      </c>
      <c r="C74" s="37">
        <v>0</v>
      </c>
      <c r="D74" s="37">
        <v>0</v>
      </c>
      <c r="E74" s="37">
        <v>0</v>
      </c>
      <c r="F74" s="37">
        <v>0</v>
      </c>
      <c r="G74" s="37">
        <v>0</v>
      </c>
      <c r="H74" s="37">
        <v>0</v>
      </c>
      <c r="I74" s="37">
        <v>0</v>
      </c>
      <c r="J74" s="37">
        <v>0</v>
      </c>
      <c r="K74" s="37">
        <v>0</v>
      </c>
      <c r="L74" s="101"/>
    </row>
    <row r="75" spans="1:42" x14ac:dyDescent="0.25">
      <c r="A75" s="1"/>
      <c r="B75" s="1"/>
      <c r="L75" s="102"/>
    </row>
    <row r="76" spans="1:42" x14ac:dyDescent="0.25">
      <c r="A76" s="1"/>
      <c r="B76" s="1"/>
      <c r="L76" s="102"/>
    </row>
    <row r="77" spans="1:42" x14ac:dyDescent="0.25">
      <c r="A77" s="1"/>
      <c r="B77" s="1"/>
      <c r="L77" s="102"/>
    </row>
    <row r="78" spans="1:42" x14ac:dyDescent="0.25">
      <c r="A78" s="1"/>
      <c r="B78" s="1"/>
      <c r="L78" s="102"/>
    </row>
    <row r="79" spans="1:42" x14ac:dyDescent="0.25">
      <c r="A79" s="1"/>
      <c r="B79" s="1"/>
      <c r="L79" s="102"/>
    </row>
    <row r="80" spans="1:42" x14ac:dyDescent="0.25">
      <c r="A80" s="1"/>
      <c r="B80" s="1"/>
      <c r="L80" s="102"/>
    </row>
    <row r="81" spans="1:12" x14ac:dyDescent="0.25">
      <c r="A81" s="1"/>
      <c r="B81" s="1"/>
      <c r="L81" s="102"/>
    </row>
    <row r="82" spans="1:12" x14ac:dyDescent="0.25">
      <c r="A82" s="1"/>
      <c r="B82" s="1"/>
      <c r="L82" s="102"/>
    </row>
    <row r="83" spans="1:12" x14ac:dyDescent="0.25">
      <c r="A83" s="1"/>
      <c r="B83" s="1"/>
      <c r="L83" s="102"/>
    </row>
    <row r="84" spans="1:12" x14ac:dyDescent="0.25">
      <c r="A84" s="1"/>
      <c r="B84" s="1"/>
      <c r="L84" s="102"/>
    </row>
    <row r="85" spans="1:12" x14ac:dyDescent="0.25">
      <c r="A85" s="1"/>
      <c r="B85" s="1"/>
      <c r="L85" s="102"/>
    </row>
    <row r="86" spans="1:12" x14ac:dyDescent="0.25">
      <c r="A86" s="1"/>
      <c r="B86" s="1"/>
      <c r="L86" s="102"/>
    </row>
    <row r="87" spans="1:12" x14ac:dyDescent="0.25">
      <c r="A87" s="1"/>
      <c r="B87" s="1"/>
      <c r="L87" s="102"/>
    </row>
    <row r="88" spans="1:12" x14ac:dyDescent="0.25">
      <c r="A88" s="1"/>
      <c r="B88" s="1"/>
      <c r="L88" s="102"/>
    </row>
    <row r="89" spans="1:12" x14ac:dyDescent="0.25">
      <c r="A89" s="1"/>
      <c r="B89" s="1"/>
      <c r="L89" s="102"/>
    </row>
    <row r="90" spans="1:12" x14ac:dyDescent="0.25">
      <c r="A90" s="1"/>
      <c r="B90" s="1"/>
      <c r="L90" s="102"/>
    </row>
    <row r="91" spans="1:12" x14ac:dyDescent="0.25">
      <c r="A91" s="1"/>
      <c r="B91" s="1"/>
      <c r="L91" s="102"/>
    </row>
    <row r="92" spans="1:12" x14ac:dyDescent="0.25">
      <c r="A92" s="1"/>
      <c r="B92" s="1"/>
      <c r="L92" s="102"/>
    </row>
    <row r="93" spans="1:12" x14ac:dyDescent="0.25">
      <c r="A93" s="1"/>
      <c r="B93" s="1"/>
      <c r="L93" s="102"/>
    </row>
    <row r="94" spans="1:12" x14ac:dyDescent="0.25">
      <c r="A94" s="1"/>
      <c r="B94" s="1"/>
      <c r="L94" s="102"/>
    </row>
    <row r="95" spans="1:12" x14ac:dyDescent="0.25">
      <c r="A95" s="1"/>
      <c r="B95" s="1"/>
      <c r="L95" s="102"/>
    </row>
    <row r="96" spans="1:12" x14ac:dyDescent="0.25">
      <c r="A96" s="1"/>
      <c r="B96" s="1"/>
      <c r="L96" s="102"/>
    </row>
    <row r="97" spans="1:12" x14ac:dyDescent="0.25">
      <c r="A97" s="1"/>
      <c r="B97" s="1"/>
      <c r="L97" s="102"/>
    </row>
    <row r="98" spans="1:12" x14ac:dyDescent="0.25">
      <c r="A98" s="1"/>
      <c r="B98" s="1"/>
      <c r="L98" s="102"/>
    </row>
    <row r="99" spans="1:12" x14ac:dyDescent="0.25">
      <c r="A99" s="1"/>
      <c r="B99" s="1"/>
      <c r="L99" s="102"/>
    </row>
    <row r="100" spans="1:12" x14ac:dyDescent="0.25">
      <c r="A100" s="1"/>
      <c r="B100" s="1"/>
      <c r="L100" s="102"/>
    </row>
    <row r="101" spans="1:12" x14ac:dyDescent="0.25">
      <c r="A101" s="1"/>
      <c r="B101" s="1"/>
      <c r="L101" s="102"/>
    </row>
    <row r="102" spans="1:12" x14ac:dyDescent="0.25">
      <c r="A102" s="1"/>
      <c r="B102" s="1"/>
      <c r="L102" s="102"/>
    </row>
    <row r="103" spans="1:12" x14ac:dyDescent="0.25">
      <c r="A103" s="1"/>
      <c r="B103" s="1"/>
      <c r="L103" s="102"/>
    </row>
    <row r="104" spans="1:12" x14ac:dyDescent="0.25">
      <c r="A104" s="1"/>
      <c r="B104" s="1"/>
      <c r="L104" s="102"/>
    </row>
    <row r="105" spans="1:12" x14ac:dyDescent="0.25">
      <c r="A105" s="1"/>
      <c r="B105" s="1"/>
      <c r="L105" s="102"/>
    </row>
    <row r="106" spans="1:12" x14ac:dyDescent="0.25">
      <c r="A106" s="1"/>
      <c r="B106" s="1"/>
      <c r="L106" s="102"/>
    </row>
    <row r="107" spans="1:12" x14ac:dyDescent="0.25">
      <c r="A107" s="1"/>
      <c r="B107" s="1"/>
      <c r="L107" s="102"/>
    </row>
    <row r="108" spans="1:12" x14ac:dyDescent="0.25">
      <c r="A108" s="1"/>
      <c r="B108" s="1"/>
      <c r="L108" s="102"/>
    </row>
    <row r="109" spans="1:12" x14ac:dyDescent="0.25">
      <c r="A109" s="1"/>
      <c r="B109" s="1"/>
      <c r="L109" s="102"/>
    </row>
    <row r="110" spans="1:12" x14ac:dyDescent="0.25">
      <c r="A110" s="1"/>
      <c r="B110" s="1"/>
      <c r="L110" s="102"/>
    </row>
    <row r="111" spans="1:12" x14ac:dyDescent="0.25">
      <c r="A111" s="1"/>
      <c r="B111" s="1"/>
      <c r="L111" s="102"/>
    </row>
    <row r="112" spans="1:12" x14ac:dyDescent="0.25">
      <c r="A112" s="1"/>
      <c r="B112" s="1"/>
      <c r="L112" s="102"/>
    </row>
    <row r="113" spans="1:12" x14ac:dyDescent="0.25">
      <c r="A113" s="1"/>
      <c r="B113" s="1"/>
      <c r="L113" s="102"/>
    </row>
    <row r="114" spans="1:12" x14ac:dyDescent="0.25">
      <c r="A114" s="1"/>
      <c r="B114" s="1"/>
      <c r="L114" s="102"/>
    </row>
    <row r="115" spans="1:12" x14ac:dyDescent="0.25">
      <c r="A115" s="1"/>
      <c r="B115" s="1"/>
      <c r="L115" s="102"/>
    </row>
    <row r="116" spans="1:12" x14ac:dyDescent="0.25">
      <c r="A116" s="1"/>
      <c r="B116" s="1"/>
      <c r="L116" s="102"/>
    </row>
    <row r="117" spans="1:12" x14ac:dyDescent="0.25">
      <c r="A117" s="1"/>
      <c r="B117" s="1"/>
      <c r="L117" s="102"/>
    </row>
    <row r="118" spans="1:12" x14ac:dyDescent="0.25">
      <c r="A118" s="1"/>
      <c r="B118" s="1"/>
      <c r="L118" s="102"/>
    </row>
    <row r="119" spans="1:12" x14ac:dyDescent="0.25">
      <c r="A119" s="1"/>
      <c r="B119" s="1"/>
      <c r="L119" s="102"/>
    </row>
    <row r="120" spans="1:12" x14ac:dyDescent="0.25">
      <c r="A120" s="1"/>
      <c r="B120" s="1"/>
      <c r="L120" s="102"/>
    </row>
    <row r="121" spans="1:12" x14ac:dyDescent="0.25">
      <c r="A121" s="1"/>
      <c r="B121" s="1"/>
      <c r="L121" s="102"/>
    </row>
    <row r="122" spans="1:12" x14ac:dyDescent="0.25">
      <c r="A122" s="1"/>
      <c r="B122" s="1"/>
      <c r="L122" s="102"/>
    </row>
    <row r="123" spans="1:12" x14ac:dyDescent="0.25">
      <c r="A123" s="1"/>
      <c r="B123" s="1"/>
      <c r="L123" s="102"/>
    </row>
    <row r="124" spans="1:12" x14ac:dyDescent="0.25">
      <c r="A124" s="1"/>
      <c r="B124" s="1"/>
      <c r="L124" s="102"/>
    </row>
    <row r="125" spans="1:12" x14ac:dyDescent="0.25">
      <c r="A125" s="1"/>
      <c r="B125" s="1"/>
      <c r="L125" s="102"/>
    </row>
    <row r="126" spans="1:12" x14ac:dyDescent="0.25">
      <c r="A126" s="1"/>
      <c r="B126" s="1"/>
      <c r="L126" s="102"/>
    </row>
    <row r="127" spans="1:12" x14ac:dyDescent="0.25">
      <c r="A127" s="1"/>
      <c r="B127" s="1"/>
      <c r="L127" s="102"/>
    </row>
    <row r="128" spans="1:12" x14ac:dyDescent="0.25">
      <c r="A128" s="1"/>
      <c r="B128" s="1"/>
      <c r="L128" s="102"/>
    </row>
    <row r="129" spans="1:12" x14ac:dyDescent="0.25">
      <c r="A129" s="1"/>
      <c r="B129" s="1"/>
      <c r="L129" s="102"/>
    </row>
    <row r="130" spans="1:12" x14ac:dyDescent="0.25">
      <c r="A130" s="1"/>
      <c r="B130" s="1"/>
      <c r="L130" s="102"/>
    </row>
    <row r="131" spans="1:12" x14ac:dyDescent="0.25">
      <c r="A131" s="1"/>
      <c r="B131" s="1"/>
      <c r="L131" s="102"/>
    </row>
    <row r="132" spans="1:12" x14ac:dyDescent="0.25">
      <c r="A132" s="1"/>
      <c r="B132" s="1"/>
      <c r="L132" s="102"/>
    </row>
    <row r="133" spans="1:12" x14ac:dyDescent="0.25">
      <c r="A133" s="1"/>
      <c r="B133" s="1"/>
      <c r="L133" s="102"/>
    </row>
    <row r="134" spans="1:12" x14ac:dyDescent="0.25">
      <c r="A134" s="1"/>
      <c r="B134" s="1"/>
      <c r="L134" s="102"/>
    </row>
    <row r="135" spans="1:12" x14ac:dyDescent="0.25">
      <c r="A135" s="1"/>
      <c r="B135" s="1"/>
      <c r="L135" s="102"/>
    </row>
    <row r="136" spans="1:12" x14ac:dyDescent="0.25">
      <c r="A136" s="1"/>
      <c r="B136" s="1"/>
      <c r="L136" s="102"/>
    </row>
    <row r="137" spans="1:12" x14ac:dyDescent="0.25">
      <c r="A137" s="1"/>
      <c r="B137" s="1"/>
      <c r="L137" s="102"/>
    </row>
    <row r="138" spans="1:12" x14ac:dyDescent="0.25">
      <c r="A138" s="1"/>
      <c r="B138" s="1"/>
      <c r="L138" s="102"/>
    </row>
    <row r="139" spans="1:12" x14ac:dyDescent="0.25">
      <c r="A139" s="1"/>
      <c r="B139" s="1"/>
      <c r="L139" s="102"/>
    </row>
    <row r="140" spans="1:12" x14ac:dyDescent="0.25">
      <c r="A140" s="1"/>
      <c r="B140" s="1"/>
      <c r="L140" s="102"/>
    </row>
    <row r="141" spans="1:12" x14ac:dyDescent="0.25">
      <c r="A141" s="1"/>
      <c r="B141" s="1"/>
      <c r="L141" s="102"/>
    </row>
    <row r="142" spans="1:12" x14ac:dyDescent="0.25">
      <c r="A142" s="1"/>
      <c r="B142" s="1"/>
      <c r="L142" s="102"/>
    </row>
    <row r="143" spans="1:12" x14ac:dyDescent="0.25">
      <c r="A143" s="1"/>
      <c r="B143" s="1"/>
      <c r="L143" s="102"/>
    </row>
    <row r="144" spans="1:12" x14ac:dyDescent="0.25">
      <c r="A144" s="1"/>
      <c r="B144" s="1"/>
      <c r="L144" s="102"/>
    </row>
    <row r="145" spans="1:12" x14ac:dyDescent="0.25">
      <c r="A145" s="1"/>
      <c r="B145" s="1"/>
      <c r="L145" s="102"/>
    </row>
    <row r="146" spans="1:12" x14ac:dyDescent="0.25">
      <c r="A146" s="1"/>
      <c r="B146" s="1"/>
      <c r="L146" s="102"/>
    </row>
    <row r="147" spans="1:12" x14ac:dyDescent="0.25">
      <c r="A147" s="1"/>
      <c r="B147" s="1"/>
      <c r="L147" s="102"/>
    </row>
    <row r="148" spans="1:12" x14ac:dyDescent="0.25">
      <c r="A148" s="1"/>
      <c r="B148" s="1"/>
      <c r="L148" s="102"/>
    </row>
    <row r="149" spans="1:12" x14ac:dyDescent="0.25">
      <c r="A149" s="1"/>
      <c r="B149" s="1"/>
      <c r="L149" s="102"/>
    </row>
    <row r="150" spans="1:12" x14ac:dyDescent="0.25">
      <c r="A150" s="1"/>
      <c r="B150" s="1"/>
      <c r="L150" s="102"/>
    </row>
    <row r="151" spans="1:12" x14ac:dyDescent="0.25">
      <c r="A151" s="1"/>
      <c r="B151" s="1"/>
      <c r="L151" s="102"/>
    </row>
    <row r="152" spans="1:12" x14ac:dyDescent="0.25">
      <c r="A152" s="1"/>
      <c r="B152" s="1"/>
      <c r="L152" s="102"/>
    </row>
    <row r="153" spans="1:12" x14ac:dyDescent="0.25">
      <c r="A153" s="1"/>
      <c r="B153" s="1"/>
      <c r="L153" s="102"/>
    </row>
    <row r="154" spans="1:12" x14ac:dyDescent="0.25">
      <c r="A154" s="1"/>
      <c r="B154" s="1"/>
      <c r="L154" s="102"/>
    </row>
    <row r="155" spans="1:12" x14ac:dyDescent="0.25">
      <c r="A155" s="1"/>
      <c r="B155" s="1"/>
      <c r="L155" s="102"/>
    </row>
    <row r="156" spans="1:12" x14ac:dyDescent="0.25">
      <c r="A156" s="1"/>
      <c r="B156" s="1"/>
      <c r="L156" s="102"/>
    </row>
    <row r="157" spans="1:12" x14ac:dyDescent="0.25">
      <c r="A157" s="1"/>
      <c r="B157" s="1"/>
      <c r="L157" s="102"/>
    </row>
    <row r="158" spans="1:12" x14ac:dyDescent="0.25">
      <c r="A158" s="1"/>
      <c r="B158" s="1"/>
      <c r="L158" s="102"/>
    </row>
    <row r="159" spans="1:12" x14ac:dyDescent="0.25">
      <c r="A159" s="1"/>
      <c r="B159" s="1"/>
      <c r="L159" s="102"/>
    </row>
    <row r="160" spans="1:12" x14ac:dyDescent="0.25">
      <c r="A160" s="1"/>
      <c r="B160" s="1"/>
      <c r="L160" s="102"/>
    </row>
    <row r="161" spans="1:12" x14ac:dyDescent="0.25">
      <c r="A161" s="1"/>
      <c r="B161" s="1"/>
      <c r="L161" s="102"/>
    </row>
    <row r="162" spans="1:12" x14ac:dyDescent="0.25">
      <c r="A162" s="1"/>
      <c r="B162" s="1"/>
      <c r="L162" s="102"/>
    </row>
    <row r="163" spans="1:12" x14ac:dyDescent="0.25">
      <c r="A163" s="1"/>
      <c r="B163" s="1"/>
      <c r="L163" s="102"/>
    </row>
    <row r="164" spans="1:12" x14ac:dyDescent="0.25">
      <c r="A164" s="1"/>
      <c r="B164" s="1"/>
      <c r="L164" s="102"/>
    </row>
    <row r="165" spans="1:12" x14ac:dyDescent="0.25">
      <c r="A165" s="1"/>
      <c r="B165" s="1"/>
      <c r="L165" s="102"/>
    </row>
    <row r="166" spans="1:12" x14ac:dyDescent="0.25">
      <c r="A166" s="1"/>
      <c r="B166" s="1"/>
      <c r="L166" s="102"/>
    </row>
    <row r="167" spans="1:12" x14ac:dyDescent="0.25">
      <c r="A167" s="1"/>
      <c r="B167" s="1"/>
      <c r="L167" s="102"/>
    </row>
    <row r="168" spans="1:12" x14ac:dyDescent="0.25">
      <c r="A168" s="1"/>
      <c r="B168" s="1"/>
      <c r="L168" s="102"/>
    </row>
    <row r="169" spans="1:12" x14ac:dyDescent="0.25">
      <c r="A169" s="1"/>
      <c r="B169" s="1"/>
      <c r="L169" s="102"/>
    </row>
    <row r="170" spans="1:12" x14ac:dyDescent="0.25">
      <c r="A170" s="1"/>
      <c r="B170" s="1"/>
      <c r="L170" s="102"/>
    </row>
    <row r="171" spans="1:12" x14ac:dyDescent="0.25">
      <c r="A171" s="1"/>
      <c r="B171" s="1"/>
      <c r="L171" s="102"/>
    </row>
    <row r="172" spans="1:12" x14ac:dyDescent="0.25">
      <c r="A172" s="1"/>
      <c r="B172" s="1"/>
      <c r="L172" s="102"/>
    </row>
    <row r="173" spans="1:12" x14ac:dyDescent="0.25">
      <c r="A173" s="1"/>
      <c r="B173" s="1"/>
      <c r="L173" s="102"/>
    </row>
    <row r="174" spans="1:12" x14ac:dyDescent="0.25">
      <c r="A174" s="1"/>
      <c r="B174" s="1"/>
      <c r="L174" s="102"/>
    </row>
    <row r="175" spans="1:12" x14ac:dyDescent="0.25">
      <c r="A175" s="1"/>
      <c r="B175" s="1"/>
      <c r="L175" s="102"/>
    </row>
    <row r="176" spans="1:12" x14ac:dyDescent="0.25">
      <c r="A176" s="1"/>
      <c r="B176" s="1"/>
      <c r="L176" s="102"/>
    </row>
    <row r="177" spans="1:12" x14ac:dyDescent="0.25">
      <c r="A177" s="1"/>
      <c r="B177" s="1"/>
      <c r="L177" s="102"/>
    </row>
    <row r="178" spans="1:12" x14ac:dyDescent="0.25">
      <c r="A178" s="1"/>
      <c r="B178" s="1"/>
      <c r="L178" s="102"/>
    </row>
    <row r="179" spans="1:12" x14ac:dyDescent="0.25">
      <c r="A179" s="1"/>
      <c r="B179" s="1"/>
      <c r="L179" s="102"/>
    </row>
    <row r="180" spans="1:12" x14ac:dyDescent="0.25">
      <c r="A180" s="1"/>
      <c r="B180" s="1"/>
      <c r="L180" s="102"/>
    </row>
    <row r="181" spans="1:12" x14ac:dyDescent="0.25">
      <c r="A181" s="1"/>
      <c r="B181" s="1"/>
      <c r="L181" s="102"/>
    </row>
    <row r="182" spans="1:12" x14ac:dyDescent="0.25">
      <c r="A182" s="1"/>
      <c r="B182" s="1"/>
      <c r="L182" s="102"/>
    </row>
    <row r="183" spans="1:12" x14ac:dyDescent="0.25">
      <c r="A183" s="1"/>
      <c r="B183" s="1"/>
      <c r="L183" s="102"/>
    </row>
    <row r="184" spans="1:12" x14ac:dyDescent="0.25">
      <c r="A184" s="1"/>
      <c r="B184" s="1"/>
      <c r="L184" s="102"/>
    </row>
    <row r="185" spans="1:12" x14ac:dyDescent="0.25">
      <c r="A185" s="1"/>
      <c r="B185" s="1"/>
      <c r="L185" s="102"/>
    </row>
    <row r="186" spans="1:12" x14ac:dyDescent="0.25">
      <c r="A186" s="1"/>
      <c r="B186" s="1"/>
      <c r="L186" s="102"/>
    </row>
    <row r="187" spans="1:12" x14ac:dyDescent="0.25">
      <c r="A187" s="1"/>
      <c r="B187" s="1"/>
      <c r="L187" s="102"/>
    </row>
    <row r="188" spans="1:12" x14ac:dyDescent="0.25">
      <c r="A188" s="1"/>
      <c r="B188" s="1"/>
      <c r="L188" s="102"/>
    </row>
    <row r="189" spans="1:12" x14ac:dyDescent="0.25">
      <c r="A189" s="1"/>
      <c r="B189" s="1"/>
      <c r="L189" s="102"/>
    </row>
    <row r="190" spans="1:12" x14ac:dyDescent="0.25">
      <c r="A190" s="1"/>
      <c r="B190" s="1"/>
      <c r="L190" s="102"/>
    </row>
    <row r="191" spans="1:12" x14ac:dyDescent="0.25">
      <c r="A191" s="1"/>
      <c r="B191" s="1"/>
      <c r="L191" s="102"/>
    </row>
    <row r="192" spans="1:12" x14ac:dyDescent="0.25">
      <c r="A192" s="1"/>
      <c r="B192" s="1"/>
      <c r="L192" s="102"/>
    </row>
    <row r="193" spans="1:12" x14ac:dyDescent="0.25">
      <c r="A193" s="1"/>
      <c r="B193" s="1"/>
      <c r="L193" s="102"/>
    </row>
    <row r="194" spans="1:12" x14ac:dyDescent="0.25">
      <c r="A194" s="1"/>
      <c r="B194" s="1"/>
      <c r="L194" s="102"/>
    </row>
    <row r="195" spans="1:12" x14ac:dyDescent="0.25">
      <c r="A195" s="1"/>
      <c r="B195" s="1"/>
      <c r="L195" s="102"/>
    </row>
    <row r="196" spans="1:12" x14ac:dyDescent="0.25">
      <c r="A196" s="1"/>
      <c r="B196" s="1"/>
      <c r="L196" s="102"/>
    </row>
    <row r="197" spans="1:12" x14ac:dyDescent="0.25">
      <c r="A197" s="1"/>
      <c r="B197" s="1"/>
      <c r="L197" s="102"/>
    </row>
    <row r="198" spans="1:12" x14ac:dyDescent="0.25">
      <c r="A198" s="1"/>
      <c r="B198" s="1"/>
      <c r="L198" s="102"/>
    </row>
    <row r="199" spans="1:12" x14ac:dyDescent="0.25">
      <c r="A199" s="1"/>
      <c r="B199" s="1"/>
      <c r="L199" s="102"/>
    </row>
    <row r="200" spans="1:12" x14ac:dyDescent="0.25">
      <c r="A200" s="1"/>
      <c r="B200" s="1"/>
      <c r="L200" s="102"/>
    </row>
    <row r="201" spans="1:12" x14ac:dyDescent="0.25">
      <c r="A201" s="1"/>
      <c r="B201" s="1"/>
      <c r="L201" s="102"/>
    </row>
    <row r="202" spans="1:12" x14ac:dyDescent="0.25">
      <c r="A202" s="1"/>
      <c r="B202" s="1"/>
      <c r="L202" s="102"/>
    </row>
    <row r="203" spans="1:12" x14ac:dyDescent="0.25">
      <c r="A203" s="1"/>
      <c r="B203" s="1"/>
      <c r="L203" s="102"/>
    </row>
    <row r="204" spans="1:12" x14ac:dyDescent="0.25">
      <c r="A204" s="1"/>
      <c r="B204" s="1"/>
      <c r="L204" s="102"/>
    </row>
    <row r="205" spans="1:12" x14ac:dyDescent="0.25">
      <c r="A205" s="1"/>
      <c r="B205" s="1"/>
      <c r="L205" s="102"/>
    </row>
    <row r="206" spans="1:12" x14ac:dyDescent="0.25">
      <c r="A206" s="1"/>
      <c r="B206" s="1"/>
      <c r="L206" s="102"/>
    </row>
    <row r="207" spans="1:12" x14ac:dyDescent="0.25">
      <c r="A207" s="1"/>
      <c r="B207" s="1"/>
      <c r="L207" s="102"/>
    </row>
    <row r="208" spans="1:12" x14ac:dyDescent="0.25">
      <c r="A208" s="1"/>
      <c r="B208" s="1"/>
      <c r="L208" s="102"/>
    </row>
    <row r="209" spans="1:12" x14ac:dyDescent="0.25">
      <c r="A209" s="1"/>
      <c r="B209" s="1"/>
      <c r="L209" s="102"/>
    </row>
    <row r="210" spans="1:12" x14ac:dyDescent="0.25">
      <c r="A210" s="1"/>
      <c r="B210" s="1"/>
      <c r="L210" s="102"/>
    </row>
    <row r="211" spans="1:12" x14ac:dyDescent="0.25">
      <c r="A211" s="1"/>
      <c r="B211" s="1"/>
      <c r="L211" s="102"/>
    </row>
    <row r="212" spans="1:12" x14ac:dyDescent="0.25">
      <c r="A212" s="1"/>
      <c r="B212" s="1"/>
      <c r="L212" s="102"/>
    </row>
    <row r="213" spans="1:12" x14ac:dyDescent="0.25">
      <c r="A213" s="1"/>
      <c r="B213" s="1"/>
      <c r="L213" s="102"/>
    </row>
    <row r="214" spans="1:12" x14ac:dyDescent="0.25">
      <c r="A214" s="1"/>
      <c r="B214" s="1"/>
      <c r="L214" s="102"/>
    </row>
    <row r="215" spans="1:12" x14ac:dyDescent="0.25">
      <c r="A215" s="1"/>
      <c r="B215" s="1"/>
      <c r="L215" s="102"/>
    </row>
    <row r="216" spans="1:12" x14ac:dyDescent="0.25">
      <c r="A216" s="1"/>
      <c r="B216" s="1"/>
      <c r="L216" s="102"/>
    </row>
    <row r="217" spans="1:12" x14ac:dyDescent="0.25">
      <c r="A217" s="1"/>
      <c r="B217" s="1"/>
      <c r="L217" s="102"/>
    </row>
    <row r="218" spans="1:12" x14ac:dyDescent="0.25">
      <c r="A218" s="1"/>
      <c r="B218" s="1"/>
      <c r="L218" s="102"/>
    </row>
    <row r="219" spans="1:12" x14ac:dyDescent="0.25">
      <c r="A219" s="1"/>
      <c r="B219" s="1"/>
      <c r="L219" s="102"/>
    </row>
    <row r="220" spans="1:12" x14ac:dyDescent="0.25">
      <c r="A220" s="1"/>
      <c r="B220" s="1"/>
      <c r="L220" s="102"/>
    </row>
    <row r="221" spans="1:12" x14ac:dyDescent="0.25">
      <c r="A221" s="1"/>
      <c r="B221" s="1"/>
      <c r="L221" s="102"/>
    </row>
    <row r="222" spans="1:12" x14ac:dyDescent="0.25">
      <c r="A222" s="1"/>
      <c r="B222" s="1"/>
      <c r="L222" s="102"/>
    </row>
    <row r="223" spans="1:12" x14ac:dyDescent="0.25">
      <c r="A223" s="1"/>
      <c r="B223" s="1"/>
      <c r="L223" s="102"/>
    </row>
    <row r="224" spans="1:12" x14ac:dyDescent="0.25">
      <c r="A224" s="1"/>
      <c r="B224" s="1"/>
      <c r="L224" s="102"/>
    </row>
    <row r="225" spans="1:12" x14ac:dyDescent="0.25">
      <c r="A225" s="1"/>
      <c r="B225" s="1"/>
      <c r="L225" s="102"/>
    </row>
    <row r="226" spans="1:12" x14ac:dyDescent="0.25">
      <c r="A226" s="1"/>
      <c r="B226" s="1"/>
      <c r="L226" s="102"/>
    </row>
    <row r="227" spans="1:12" x14ac:dyDescent="0.25">
      <c r="A227" s="1"/>
      <c r="B227" s="1"/>
      <c r="L227" s="102"/>
    </row>
    <row r="228" spans="1:12" x14ac:dyDescent="0.25">
      <c r="A228" s="1"/>
      <c r="B228" s="1"/>
      <c r="L228" s="102"/>
    </row>
    <row r="229" spans="1:12" x14ac:dyDescent="0.25">
      <c r="A229" s="1"/>
      <c r="B229" s="1"/>
      <c r="L229" s="102"/>
    </row>
    <row r="230" spans="1:12" x14ac:dyDescent="0.25">
      <c r="A230" s="1"/>
      <c r="B230" s="1"/>
      <c r="L230" s="102"/>
    </row>
    <row r="231" spans="1:12" x14ac:dyDescent="0.25">
      <c r="A231" s="1"/>
      <c r="B231" s="1"/>
      <c r="L231" s="102"/>
    </row>
    <row r="232" spans="1:12" x14ac:dyDescent="0.25">
      <c r="A232" s="1"/>
      <c r="B232" s="1"/>
      <c r="L232" s="102"/>
    </row>
    <row r="233" spans="1:12" x14ac:dyDescent="0.25">
      <c r="A233" s="1"/>
      <c r="B233" s="1"/>
      <c r="L233" s="102"/>
    </row>
    <row r="234" spans="1:12" x14ac:dyDescent="0.25">
      <c r="A234" s="1"/>
      <c r="B234" s="1"/>
      <c r="L234" s="102"/>
    </row>
    <row r="235" spans="1:12" x14ac:dyDescent="0.25">
      <c r="A235" s="1"/>
      <c r="B235" s="1"/>
      <c r="L235" s="102"/>
    </row>
    <row r="236" spans="1:12" x14ac:dyDescent="0.25">
      <c r="A236" s="1"/>
      <c r="B236" s="1"/>
      <c r="L236" s="102"/>
    </row>
    <row r="237" spans="1:12" x14ac:dyDescent="0.25">
      <c r="A237" s="1"/>
      <c r="B237" s="1"/>
      <c r="L237" s="102"/>
    </row>
    <row r="238" spans="1:12" x14ac:dyDescent="0.25">
      <c r="A238" s="1"/>
      <c r="B238" s="1"/>
      <c r="L238" s="102"/>
    </row>
    <row r="239" spans="1:12" x14ac:dyDescent="0.25">
      <c r="A239" s="1"/>
      <c r="B239" s="1"/>
      <c r="L239" s="102"/>
    </row>
    <row r="240" spans="1:12" x14ac:dyDescent="0.25">
      <c r="A240" s="1"/>
      <c r="B240" s="1"/>
      <c r="L240" s="102"/>
    </row>
    <row r="241" spans="1:12" x14ac:dyDescent="0.25">
      <c r="A241" s="1"/>
      <c r="B241" s="1"/>
      <c r="L241" s="102"/>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414"/>
  <sheetViews>
    <sheetView showZeros="0" workbookViewId="0">
      <selection activeCell="F20" sqref="F20"/>
    </sheetView>
  </sheetViews>
  <sheetFormatPr defaultRowHeight="13.2" x14ac:dyDescent="0.25"/>
  <cols>
    <col min="1" max="1" width="16.33203125" customWidth="1"/>
    <col min="2" max="2" width="12.88671875" customWidth="1"/>
    <col min="3" max="3" width="10.21875" customWidth="1"/>
    <col min="4" max="4" width="10.44140625" customWidth="1"/>
    <col min="6" max="6" width="10.109375" customWidth="1"/>
    <col min="7" max="7" width="10.33203125" customWidth="1"/>
    <col min="8" max="8" width="11" customWidth="1"/>
    <col min="9" max="9" width="11.44140625" customWidth="1"/>
    <col min="10" max="10" width="10" customWidth="1"/>
    <col min="12" max="12" width="22.109375" style="18" customWidth="1"/>
  </cols>
  <sheetData>
    <row r="1" spans="1:42" ht="15.6" x14ac:dyDescent="0.3">
      <c r="M1" s="51" t="s">
        <v>139</v>
      </c>
    </row>
    <row r="2" spans="1:42" s="22" customFormat="1" x14ac:dyDescent="0.25">
      <c r="A2" s="3" t="s">
        <v>38</v>
      </c>
      <c r="B2" s="3" t="s">
        <v>14</v>
      </c>
      <c r="C2" s="3" t="s">
        <v>1</v>
      </c>
      <c r="D2" s="3" t="s">
        <v>8</v>
      </c>
      <c r="E2" s="3" t="s">
        <v>234</v>
      </c>
      <c r="F2" s="3" t="s">
        <v>3</v>
      </c>
      <c r="G2" s="3" t="s">
        <v>5</v>
      </c>
      <c r="H2" s="3" t="s">
        <v>12</v>
      </c>
      <c r="I2" s="3" t="s">
        <v>6</v>
      </c>
      <c r="J2" s="3" t="s">
        <v>12</v>
      </c>
      <c r="K2" s="3" t="s">
        <v>11</v>
      </c>
      <c r="L2" s="49" t="s">
        <v>140</v>
      </c>
      <c r="M2" s="3">
        <v>3</v>
      </c>
      <c r="N2" s="3">
        <v>7</v>
      </c>
      <c r="O2" s="3">
        <v>14</v>
      </c>
      <c r="P2" s="3">
        <v>28</v>
      </c>
      <c r="Q2" s="3">
        <v>56</v>
      </c>
      <c r="R2" s="3">
        <v>91</v>
      </c>
      <c r="S2" s="3">
        <v>182</v>
      </c>
      <c r="T2" s="3">
        <v>330</v>
      </c>
      <c r="U2" s="3">
        <v>334</v>
      </c>
      <c r="V2" s="3">
        <v>365</v>
      </c>
      <c r="W2" s="3">
        <v>547</v>
      </c>
      <c r="X2" s="22">
        <v>0</v>
      </c>
      <c r="Y2" s="22">
        <v>0</v>
      </c>
      <c r="Z2" s="22">
        <v>0</v>
      </c>
      <c r="AA2" s="22">
        <v>0</v>
      </c>
      <c r="AB2" s="22">
        <v>0</v>
      </c>
      <c r="AC2" s="22">
        <v>0</v>
      </c>
      <c r="AD2" s="22">
        <v>0</v>
      </c>
      <c r="AE2" s="22">
        <v>0</v>
      </c>
      <c r="AF2" s="22">
        <v>0</v>
      </c>
      <c r="AG2" s="22">
        <v>0</v>
      </c>
      <c r="AH2" s="22">
        <v>0</v>
      </c>
      <c r="AI2" s="22">
        <v>0</v>
      </c>
      <c r="AJ2" s="22">
        <v>0</v>
      </c>
      <c r="AK2" s="22">
        <v>0</v>
      </c>
      <c r="AL2" s="22">
        <v>0</v>
      </c>
      <c r="AM2" s="22">
        <v>0</v>
      </c>
      <c r="AN2" s="22">
        <v>0</v>
      </c>
      <c r="AO2" s="22">
        <v>0</v>
      </c>
      <c r="AP2" s="22">
        <v>0</v>
      </c>
    </row>
    <row r="3" spans="1:42" s="35" customFormat="1" ht="12" customHeight="1" x14ac:dyDescent="0.25">
      <c r="A3" s="4" t="s">
        <v>23</v>
      </c>
      <c r="B3" s="4" t="s">
        <v>34</v>
      </c>
      <c r="C3" s="4" t="s">
        <v>10</v>
      </c>
      <c r="D3" s="4">
        <v>90</v>
      </c>
      <c r="E3" s="4">
        <v>10</v>
      </c>
      <c r="F3" s="4" t="s">
        <v>121</v>
      </c>
      <c r="G3" s="4"/>
      <c r="H3" s="4"/>
      <c r="I3" s="4" t="s">
        <v>102</v>
      </c>
      <c r="J3" s="4">
        <v>1.67</v>
      </c>
      <c r="K3" s="4" t="s">
        <v>36</v>
      </c>
      <c r="L3" s="98" t="str">
        <f>CONCATENATE(C3,"-",D3,"-",E3,"-",F3,"-",G3,H3,"-",I3,J3,"-",K3)</f>
        <v>ABS118-90-10-D--ben1.67-WL</v>
      </c>
      <c r="M3" s="4"/>
      <c r="N3" s="4">
        <v>13</v>
      </c>
      <c r="O3" s="4"/>
      <c r="P3" s="4">
        <v>24</v>
      </c>
      <c r="Q3" s="4"/>
      <c r="R3" s="4">
        <v>30</v>
      </c>
      <c r="S3" s="4">
        <v>31</v>
      </c>
      <c r="T3" s="4"/>
      <c r="U3" s="4"/>
      <c r="V3" s="4"/>
      <c r="W3" s="4"/>
    </row>
    <row r="4" spans="1:42" s="35" customFormat="1" ht="12" customHeight="1" x14ac:dyDescent="0.25">
      <c r="A4" s="4" t="s">
        <v>23</v>
      </c>
      <c r="B4" s="4" t="s">
        <v>34</v>
      </c>
      <c r="C4" s="4" t="s">
        <v>10</v>
      </c>
      <c r="D4" s="4">
        <v>90</v>
      </c>
      <c r="E4" s="4">
        <v>10</v>
      </c>
      <c r="F4" s="4" t="s">
        <v>121</v>
      </c>
      <c r="G4" s="4"/>
      <c r="H4" s="4"/>
      <c r="I4" s="4" t="s">
        <v>102</v>
      </c>
      <c r="J4" s="4">
        <v>6.67</v>
      </c>
      <c r="K4" s="4" t="s">
        <v>36</v>
      </c>
      <c r="L4" s="98" t="str">
        <f>CONCATENATE(C4,"-",D4,"-",E4,"-",F4,"-",G4,H4,"-",I4,J4,"-",K4)</f>
        <v>ABS118-90-10-D--ben6.67-WL</v>
      </c>
      <c r="M4" s="4"/>
      <c r="N4" s="4">
        <v>10</v>
      </c>
      <c r="O4" s="4"/>
      <c r="P4" s="4">
        <v>30</v>
      </c>
      <c r="Q4" s="4"/>
      <c r="R4" s="4">
        <v>32</v>
      </c>
      <c r="S4" s="4">
        <v>37</v>
      </c>
      <c r="T4" s="4"/>
      <c r="U4" s="4"/>
      <c r="V4" s="4"/>
      <c r="W4" s="4"/>
    </row>
    <row r="5" spans="1:42" s="35" customFormat="1" ht="12" customHeight="1" x14ac:dyDescent="0.25">
      <c r="A5" s="4" t="s">
        <v>23</v>
      </c>
      <c r="B5" s="4" t="s">
        <v>34</v>
      </c>
      <c r="C5" s="4" t="s">
        <v>10</v>
      </c>
      <c r="D5" s="4">
        <v>90</v>
      </c>
      <c r="E5" s="4">
        <v>10</v>
      </c>
      <c r="F5" s="4" t="s">
        <v>121</v>
      </c>
      <c r="G5" s="4"/>
      <c r="H5" s="4"/>
      <c r="I5" s="4" t="s">
        <v>102</v>
      </c>
      <c r="J5" s="4">
        <v>33.299999999999997</v>
      </c>
      <c r="K5" s="4" t="s">
        <v>36</v>
      </c>
      <c r="L5" s="98" t="str">
        <f>CONCATENATE(C5,"-",D5,"-",E5,"-",F5,"-",G5,H5,"-",I5,J5,"-",K5)</f>
        <v>ABS118-90-10-D--ben33.3-WL</v>
      </c>
      <c r="M5" s="4"/>
      <c r="N5" s="4">
        <v>7.1</v>
      </c>
      <c r="O5" s="4"/>
      <c r="P5" s="4">
        <v>16</v>
      </c>
      <c r="Q5" s="4"/>
      <c r="R5" s="4">
        <v>28</v>
      </c>
      <c r="S5" s="4">
        <v>30</v>
      </c>
      <c r="T5" s="4"/>
      <c r="U5" s="4"/>
      <c r="V5" s="4"/>
      <c r="W5" s="4"/>
    </row>
    <row r="6" spans="1:42" s="35" customFormat="1" ht="12" customHeight="1" x14ac:dyDescent="0.25">
      <c r="A6" s="4" t="s">
        <v>23</v>
      </c>
      <c r="B6" s="4" t="s">
        <v>34</v>
      </c>
      <c r="C6" s="4" t="s">
        <v>10</v>
      </c>
      <c r="D6" s="4">
        <v>90</v>
      </c>
      <c r="E6" s="4">
        <v>10</v>
      </c>
      <c r="F6" s="4" t="s">
        <v>121</v>
      </c>
      <c r="G6" s="4"/>
      <c r="H6" s="4"/>
      <c r="I6" s="4" t="s">
        <v>102</v>
      </c>
      <c r="J6" s="4">
        <v>133</v>
      </c>
      <c r="K6" s="4" t="s">
        <v>36</v>
      </c>
      <c r="L6" s="98" t="str">
        <f>CONCATENATE(C6,"-",D6,"-",E6,"-",F6,"-",G6,H6,"-",I6,J6,"-",K6)</f>
        <v>ABS118-90-10-D--ben133-WL</v>
      </c>
      <c r="M6" s="4"/>
      <c r="N6" s="4">
        <v>3.6</v>
      </c>
      <c r="O6" s="4"/>
      <c r="P6" s="4">
        <v>5.3</v>
      </c>
      <c r="Q6" s="4"/>
      <c r="R6" s="4">
        <v>7.4</v>
      </c>
      <c r="S6" s="4">
        <v>9.5</v>
      </c>
      <c r="T6" s="4"/>
      <c r="U6" s="4"/>
      <c r="V6" s="4"/>
      <c r="W6" s="4"/>
    </row>
    <row r="7" spans="1:42" s="35" customFormat="1" ht="12" customHeight="1" x14ac:dyDescent="0.25">
      <c r="A7" s="4" t="s">
        <v>39</v>
      </c>
      <c r="B7" s="4" t="s">
        <v>34</v>
      </c>
      <c r="C7" s="4" t="s">
        <v>10</v>
      </c>
      <c r="D7" s="4">
        <v>90</v>
      </c>
      <c r="E7" s="4">
        <v>1100</v>
      </c>
      <c r="F7" s="4" t="s">
        <v>4</v>
      </c>
      <c r="G7" s="4" t="s">
        <v>25</v>
      </c>
      <c r="H7" s="4">
        <v>33</v>
      </c>
      <c r="I7" s="4" t="s">
        <v>102</v>
      </c>
      <c r="J7" s="4">
        <v>133</v>
      </c>
      <c r="K7" s="4" t="s">
        <v>36</v>
      </c>
      <c r="L7" s="98" t="str">
        <f t="shared" ref="L7:L27" si="0">CONCATENATE(C7,"-",D7,"-",E7,"-",F7,"-",G7,H7,"-",I7,J7,"-",K7)</f>
        <v>ABS118-90-1100-A-mgn33-ben133-WL</v>
      </c>
      <c r="M7" s="4"/>
      <c r="N7" s="4"/>
      <c r="O7" s="4"/>
      <c r="P7" s="4"/>
      <c r="Q7" s="4"/>
      <c r="R7" s="4"/>
      <c r="S7" s="4"/>
      <c r="T7" s="4"/>
      <c r="U7" s="4"/>
      <c r="V7" s="4"/>
      <c r="W7" s="4"/>
    </row>
    <row r="8" spans="1:42" x14ac:dyDescent="0.25">
      <c r="A8" s="4" t="s">
        <v>23</v>
      </c>
      <c r="B8" s="4" t="s">
        <v>34</v>
      </c>
      <c r="C8" s="4" t="s">
        <v>10</v>
      </c>
      <c r="D8" s="4">
        <v>90</v>
      </c>
      <c r="E8" s="4">
        <v>10</v>
      </c>
      <c r="F8" s="4" t="s">
        <v>4</v>
      </c>
      <c r="G8" s="4" t="s">
        <v>25</v>
      </c>
      <c r="H8" s="4">
        <v>0.04</v>
      </c>
      <c r="I8" s="4"/>
      <c r="J8" s="4"/>
      <c r="K8" s="4" t="s">
        <v>36</v>
      </c>
      <c r="L8" s="98" t="str">
        <f t="shared" si="0"/>
        <v>ABS118-90-10-A-mgn0.04--WL</v>
      </c>
      <c r="M8" s="4">
        <v>0</v>
      </c>
      <c r="N8" s="4">
        <v>0</v>
      </c>
      <c r="O8" s="4">
        <v>0</v>
      </c>
      <c r="P8" s="4">
        <f>P237</f>
        <v>5.5</v>
      </c>
      <c r="Q8" s="4"/>
      <c r="R8" s="4">
        <f>R237</f>
        <v>5</v>
      </c>
      <c r="S8" s="4">
        <f>S237</f>
        <v>7</v>
      </c>
      <c r="T8" s="4"/>
      <c r="U8" s="4"/>
      <c r="V8" s="4">
        <v>9</v>
      </c>
      <c r="W8" s="4">
        <v>10</v>
      </c>
      <c r="X8">
        <v>0</v>
      </c>
      <c r="Y8">
        <v>0</v>
      </c>
      <c r="Z8">
        <v>0</v>
      </c>
      <c r="AA8">
        <v>0</v>
      </c>
      <c r="AB8">
        <v>0</v>
      </c>
      <c r="AC8">
        <v>0</v>
      </c>
      <c r="AD8">
        <v>0</v>
      </c>
      <c r="AE8">
        <v>0</v>
      </c>
      <c r="AF8">
        <v>0</v>
      </c>
      <c r="AG8">
        <v>0</v>
      </c>
      <c r="AH8">
        <v>0</v>
      </c>
      <c r="AI8">
        <v>0</v>
      </c>
      <c r="AJ8">
        <v>0</v>
      </c>
      <c r="AK8">
        <v>0</v>
      </c>
      <c r="AL8">
        <v>0</v>
      </c>
      <c r="AM8">
        <v>0</v>
      </c>
      <c r="AN8">
        <v>0</v>
      </c>
      <c r="AO8">
        <v>0</v>
      </c>
      <c r="AP8">
        <v>0</v>
      </c>
    </row>
    <row r="9" spans="1:42" x14ac:dyDescent="0.25">
      <c r="A9" s="4" t="s">
        <v>23</v>
      </c>
      <c r="B9" s="4" t="s">
        <v>34</v>
      </c>
      <c r="C9" s="4" t="s">
        <v>10</v>
      </c>
      <c r="D9" s="4">
        <v>90</v>
      </c>
      <c r="E9" s="4">
        <v>10</v>
      </c>
      <c r="F9" s="4" t="s">
        <v>4</v>
      </c>
      <c r="G9" s="4" t="s">
        <v>25</v>
      </c>
      <c r="H9" s="4">
        <v>0.4</v>
      </c>
      <c r="I9" s="4"/>
      <c r="J9" s="4"/>
      <c r="K9" s="4" t="s">
        <v>36</v>
      </c>
      <c r="L9" s="98" t="str">
        <f t="shared" si="0"/>
        <v>ABS118-90-10-A-mgn0.4--WL</v>
      </c>
      <c r="M9" s="4">
        <v>0</v>
      </c>
      <c r="N9" s="4">
        <f>N242</f>
        <v>4.5</v>
      </c>
      <c r="O9" s="4">
        <v>0</v>
      </c>
      <c r="P9" s="4">
        <f>P242</f>
        <v>5</v>
      </c>
      <c r="Q9" s="4"/>
      <c r="R9" s="4">
        <f>R242</f>
        <v>6.5</v>
      </c>
      <c r="S9" s="4">
        <f>S242</f>
        <v>7.5</v>
      </c>
      <c r="T9" s="4"/>
      <c r="U9" s="4"/>
      <c r="V9" s="4">
        <v>8</v>
      </c>
      <c r="W9" s="4">
        <v>11</v>
      </c>
      <c r="X9">
        <v>0</v>
      </c>
      <c r="Y9">
        <v>0</v>
      </c>
      <c r="Z9">
        <v>0</v>
      </c>
      <c r="AA9">
        <v>0</v>
      </c>
      <c r="AB9">
        <v>0</v>
      </c>
      <c r="AC9">
        <v>0</v>
      </c>
      <c r="AD9">
        <v>0</v>
      </c>
      <c r="AE9">
        <v>0</v>
      </c>
      <c r="AF9">
        <v>0</v>
      </c>
      <c r="AG9">
        <v>0</v>
      </c>
      <c r="AH9">
        <v>0</v>
      </c>
      <c r="AI9">
        <v>0</v>
      </c>
      <c r="AJ9">
        <v>0</v>
      </c>
      <c r="AK9">
        <v>0</v>
      </c>
      <c r="AL9">
        <v>0</v>
      </c>
      <c r="AM9">
        <v>0</v>
      </c>
      <c r="AN9">
        <v>0</v>
      </c>
      <c r="AO9">
        <v>0</v>
      </c>
      <c r="AP9">
        <v>0</v>
      </c>
    </row>
    <row r="10" spans="1:42" x14ac:dyDescent="0.25">
      <c r="A10" s="4" t="s">
        <v>23</v>
      </c>
      <c r="B10" s="4" t="s">
        <v>34</v>
      </c>
      <c r="C10" s="4" t="s">
        <v>10</v>
      </c>
      <c r="D10" s="4">
        <v>90</v>
      </c>
      <c r="E10" s="4">
        <v>10</v>
      </c>
      <c r="F10" s="4" t="s">
        <v>4</v>
      </c>
      <c r="G10" s="4" t="s">
        <v>28</v>
      </c>
      <c r="H10" s="4">
        <v>4</v>
      </c>
      <c r="I10" s="4"/>
      <c r="J10" s="4"/>
      <c r="K10" s="4" t="s">
        <v>36</v>
      </c>
      <c r="L10" s="98" t="str">
        <f t="shared" si="0"/>
        <v>ABS118-90-10-A-mgn*4--WL</v>
      </c>
      <c r="M10" s="4">
        <v>0</v>
      </c>
      <c r="N10" s="4">
        <v>0</v>
      </c>
      <c r="O10" s="4">
        <v>0</v>
      </c>
      <c r="P10" s="4">
        <f>P247</f>
        <v>4</v>
      </c>
      <c r="Q10" s="4"/>
      <c r="R10" s="4">
        <f>R247</f>
        <v>6.5</v>
      </c>
      <c r="S10" s="4">
        <f>S247</f>
        <v>7</v>
      </c>
      <c r="T10" s="4"/>
      <c r="U10" s="4"/>
      <c r="V10" s="4">
        <v>0</v>
      </c>
      <c r="W10" s="4">
        <v>0</v>
      </c>
      <c r="X10">
        <v>0</v>
      </c>
      <c r="Y10">
        <v>0</v>
      </c>
      <c r="Z10">
        <v>0</v>
      </c>
      <c r="AA10">
        <v>0</v>
      </c>
      <c r="AB10">
        <v>0</v>
      </c>
      <c r="AC10">
        <v>0</v>
      </c>
      <c r="AD10">
        <v>0</v>
      </c>
      <c r="AE10">
        <v>0</v>
      </c>
      <c r="AF10">
        <v>0</v>
      </c>
      <c r="AG10">
        <v>0</v>
      </c>
      <c r="AH10">
        <v>0</v>
      </c>
      <c r="AI10">
        <v>0</v>
      </c>
      <c r="AJ10">
        <v>0</v>
      </c>
      <c r="AK10">
        <v>0</v>
      </c>
      <c r="AL10">
        <v>0</v>
      </c>
      <c r="AM10">
        <v>0</v>
      </c>
      <c r="AN10">
        <v>0</v>
      </c>
      <c r="AO10">
        <v>0</v>
      </c>
      <c r="AP10">
        <v>0</v>
      </c>
    </row>
    <row r="11" spans="1:42" x14ac:dyDescent="0.25">
      <c r="A11" s="4" t="s">
        <v>23</v>
      </c>
      <c r="B11" s="4" t="s">
        <v>34</v>
      </c>
      <c r="C11" s="4" t="s">
        <v>10</v>
      </c>
      <c r="D11" s="4">
        <v>90</v>
      </c>
      <c r="E11" s="4">
        <v>10</v>
      </c>
      <c r="F11" s="4" t="s">
        <v>4</v>
      </c>
      <c r="G11" s="4" t="s">
        <v>25</v>
      </c>
      <c r="H11" s="4">
        <v>4</v>
      </c>
      <c r="I11" s="4"/>
      <c r="J11" s="4"/>
      <c r="K11" s="4" t="s">
        <v>36</v>
      </c>
      <c r="L11" s="98" t="str">
        <f t="shared" si="0"/>
        <v>ABS118-90-10-A-mgn4--WL</v>
      </c>
      <c r="M11" s="4">
        <v>0</v>
      </c>
      <c r="N11" s="4">
        <f>N252</f>
        <v>4.5</v>
      </c>
      <c r="O11" s="4">
        <v>0</v>
      </c>
      <c r="P11" s="4">
        <f>P252</f>
        <v>11.5</v>
      </c>
      <c r="Q11" s="4"/>
      <c r="R11" s="4">
        <f>R252</f>
        <v>12</v>
      </c>
      <c r="S11" s="4">
        <f>S252</f>
        <v>13.5</v>
      </c>
      <c r="T11" s="4"/>
      <c r="U11" s="4"/>
      <c r="V11" s="4"/>
      <c r="W11" s="4">
        <v>20</v>
      </c>
      <c r="X11">
        <v>0</v>
      </c>
      <c r="Y11">
        <v>0</v>
      </c>
      <c r="Z11">
        <v>0</v>
      </c>
      <c r="AA11">
        <v>0</v>
      </c>
      <c r="AB11">
        <v>0</v>
      </c>
      <c r="AC11">
        <v>0</v>
      </c>
      <c r="AD11">
        <v>0</v>
      </c>
      <c r="AE11">
        <v>0</v>
      </c>
      <c r="AF11">
        <v>0</v>
      </c>
      <c r="AG11">
        <v>0</v>
      </c>
      <c r="AH11">
        <v>0</v>
      </c>
      <c r="AI11">
        <v>0</v>
      </c>
      <c r="AJ11">
        <v>0</v>
      </c>
      <c r="AK11">
        <v>0</v>
      </c>
      <c r="AL11">
        <v>0</v>
      </c>
      <c r="AM11">
        <v>0</v>
      </c>
      <c r="AN11">
        <v>0</v>
      </c>
      <c r="AO11">
        <v>0</v>
      </c>
      <c r="AP11">
        <v>0</v>
      </c>
    </row>
    <row r="12" spans="1:42" x14ac:dyDescent="0.25">
      <c r="A12" s="4" t="s">
        <v>23</v>
      </c>
      <c r="B12" s="4" t="s">
        <v>34</v>
      </c>
      <c r="C12" s="4" t="s">
        <v>10</v>
      </c>
      <c r="D12" s="4">
        <v>90</v>
      </c>
      <c r="E12" s="4">
        <v>10</v>
      </c>
      <c r="F12" s="4" t="s">
        <v>4</v>
      </c>
      <c r="G12" s="4" t="s">
        <v>28</v>
      </c>
      <c r="H12" s="4">
        <v>40</v>
      </c>
      <c r="I12" s="4"/>
      <c r="J12" s="4"/>
      <c r="K12" s="4" t="s">
        <v>36</v>
      </c>
      <c r="L12" s="98" t="str">
        <f t="shared" si="0"/>
        <v>ABS118-90-10-A-mgn*40--WL</v>
      </c>
      <c r="M12" s="4">
        <v>0</v>
      </c>
      <c r="N12" s="4">
        <v>0</v>
      </c>
      <c r="O12" s="4">
        <v>0</v>
      </c>
      <c r="P12" s="4">
        <v>7</v>
      </c>
      <c r="Q12" s="4"/>
      <c r="R12" s="4">
        <v>9.5</v>
      </c>
      <c r="S12" s="4">
        <v>11</v>
      </c>
      <c r="T12" s="4"/>
      <c r="U12" s="4"/>
      <c r="V12" s="4">
        <v>0</v>
      </c>
      <c r="W12" s="4">
        <v>0</v>
      </c>
      <c r="X12">
        <v>0</v>
      </c>
      <c r="Y12">
        <v>0</v>
      </c>
      <c r="Z12">
        <v>0</v>
      </c>
      <c r="AA12">
        <v>0</v>
      </c>
      <c r="AB12">
        <v>0</v>
      </c>
      <c r="AC12">
        <v>0</v>
      </c>
      <c r="AD12">
        <v>0</v>
      </c>
      <c r="AE12">
        <v>0</v>
      </c>
      <c r="AF12">
        <v>0</v>
      </c>
      <c r="AG12">
        <v>0</v>
      </c>
      <c r="AH12">
        <v>0</v>
      </c>
      <c r="AI12">
        <v>0</v>
      </c>
      <c r="AJ12">
        <v>0</v>
      </c>
      <c r="AK12">
        <v>0</v>
      </c>
      <c r="AL12">
        <v>0</v>
      </c>
      <c r="AM12">
        <v>0</v>
      </c>
      <c r="AN12">
        <v>0</v>
      </c>
      <c r="AO12">
        <v>0</v>
      </c>
      <c r="AP12">
        <v>0</v>
      </c>
    </row>
    <row r="13" spans="1:42" x14ac:dyDescent="0.25">
      <c r="A13" s="4" t="s">
        <v>23</v>
      </c>
      <c r="B13" s="4" t="s">
        <v>34</v>
      </c>
      <c r="C13" s="4" t="s">
        <v>10</v>
      </c>
      <c r="D13" s="4">
        <v>90</v>
      </c>
      <c r="E13" s="4">
        <v>10</v>
      </c>
      <c r="F13" s="4" t="s">
        <v>4</v>
      </c>
      <c r="G13" s="4" t="s">
        <v>25</v>
      </c>
      <c r="H13" s="4">
        <v>40</v>
      </c>
      <c r="I13" s="4"/>
      <c r="J13" s="4"/>
      <c r="K13" s="4" t="s">
        <v>36</v>
      </c>
      <c r="L13" s="98" t="str">
        <f t="shared" si="0"/>
        <v>ABS118-90-10-A-mgn40--WL</v>
      </c>
      <c r="M13" s="4">
        <v>0</v>
      </c>
      <c r="N13" s="4">
        <f>N259</f>
        <v>3.5</v>
      </c>
      <c r="O13" s="4">
        <v>0</v>
      </c>
      <c r="P13" s="4">
        <f>P259</f>
        <v>26.75</v>
      </c>
      <c r="Q13" s="4"/>
      <c r="R13" s="4">
        <f>R259</f>
        <v>54.5</v>
      </c>
      <c r="S13" s="4">
        <f>S259</f>
        <v>63.5</v>
      </c>
      <c r="T13" s="4"/>
      <c r="U13" s="4"/>
      <c r="V13" s="4">
        <v>86</v>
      </c>
      <c r="W13" s="20">
        <v>194</v>
      </c>
      <c r="X13">
        <v>0</v>
      </c>
      <c r="Y13">
        <v>0</v>
      </c>
      <c r="Z13">
        <v>0</v>
      </c>
      <c r="AA13">
        <v>0</v>
      </c>
      <c r="AB13">
        <v>0</v>
      </c>
      <c r="AC13">
        <v>0</v>
      </c>
      <c r="AD13">
        <v>0</v>
      </c>
      <c r="AE13">
        <v>0</v>
      </c>
      <c r="AF13">
        <v>0</v>
      </c>
      <c r="AG13">
        <v>0</v>
      </c>
      <c r="AH13">
        <v>0</v>
      </c>
      <c r="AI13">
        <v>0</v>
      </c>
      <c r="AJ13">
        <v>0</v>
      </c>
      <c r="AK13">
        <v>0</v>
      </c>
      <c r="AL13">
        <v>0</v>
      </c>
      <c r="AM13">
        <v>0</v>
      </c>
      <c r="AN13">
        <v>0</v>
      </c>
      <c r="AO13">
        <v>0</v>
      </c>
      <c r="AP13">
        <v>0</v>
      </c>
    </row>
    <row r="14" spans="1:42" x14ac:dyDescent="0.25">
      <c r="A14" s="4" t="s">
        <v>39</v>
      </c>
      <c r="B14" s="4" t="s">
        <v>99</v>
      </c>
      <c r="C14" s="4" t="s">
        <v>10</v>
      </c>
      <c r="D14" s="4">
        <v>90</v>
      </c>
      <c r="E14" s="4">
        <v>1320</v>
      </c>
      <c r="F14" s="4" t="s">
        <v>4</v>
      </c>
      <c r="G14" s="4" t="s">
        <v>25</v>
      </c>
      <c r="H14" s="4">
        <v>40</v>
      </c>
      <c r="I14" s="4"/>
      <c r="J14" s="4"/>
      <c r="K14" s="4" t="s">
        <v>36</v>
      </c>
      <c r="L14" s="98" t="str">
        <f t="shared" si="0"/>
        <v>ABS118-90-1320-A-mgn40--WL</v>
      </c>
      <c r="M14" s="4"/>
      <c r="N14" s="4"/>
      <c r="O14" s="4"/>
      <c r="P14" s="4"/>
      <c r="Q14" s="4"/>
      <c r="R14" s="4"/>
      <c r="S14" s="4"/>
      <c r="T14" s="4"/>
      <c r="U14" s="4"/>
      <c r="V14" s="4"/>
      <c r="W14" s="20"/>
    </row>
    <row r="15" spans="1:42" x14ac:dyDescent="0.25">
      <c r="A15" s="4" t="s">
        <v>39</v>
      </c>
      <c r="B15" s="4" t="s">
        <v>99</v>
      </c>
      <c r="C15" s="4" t="s">
        <v>10</v>
      </c>
      <c r="D15" s="4">
        <v>90</v>
      </c>
      <c r="E15" s="4">
        <v>1050</v>
      </c>
      <c r="F15" s="4" t="s">
        <v>4</v>
      </c>
      <c r="G15" s="4" t="s">
        <v>25</v>
      </c>
      <c r="H15" s="4">
        <v>320</v>
      </c>
      <c r="I15" s="4"/>
      <c r="J15" s="4"/>
      <c r="K15" s="4" t="s">
        <v>36</v>
      </c>
      <c r="L15" s="98" t="str">
        <f t="shared" si="0"/>
        <v>ABS118-90-1050-A-mgn320--WL</v>
      </c>
      <c r="M15" s="4"/>
      <c r="N15" s="4"/>
      <c r="O15" s="4"/>
      <c r="P15" s="4"/>
      <c r="Q15" s="4"/>
      <c r="R15" s="4"/>
      <c r="S15" s="4"/>
      <c r="T15" s="4"/>
      <c r="U15" s="4"/>
      <c r="V15" s="4"/>
      <c r="W15" s="20"/>
    </row>
    <row r="16" spans="1:42" x14ac:dyDescent="0.25">
      <c r="A16" s="4" t="s">
        <v>23</v>
      </c>
      <c r="B16" s="4" t="s">
        <v>100</v>
      </c>
      <c r="C16" s="4" t="s">
        <v>10</v>
      </c>
      <c r="D16" s="4">
        <v>90</v>
      </c>
      <c r="E16" s="4">
        <v>10</v>
      </c>
      <c r="F16" s="4" t="s">
        <v>111</v>
      </c>
      <c r="G16" s="4"/>
      <c r="H16" s="4"/>
      <c r="I16" s="4"/>
      <c r="J16" s="4"/>
      <c r="K16" s="4" t="s">
        <v>36</v>
      </c>
      <c r="L16" s="98" t="str">
        <f t="shared" si="0"/>
        <v>ABS118-90-10-A(pH2.5)---WL</v>
      </c>
      <c r="M16" s="4"/>
      <c r="N16" s="4"/>
      <c r="O16" s="4">
        <v>2.6</v>
      </c>
      <c r="P16" s="4">
        <v>2.4</v>
      </c>
      <c r="Q16" s="4"/>
      <c r="R16" s="4"/>
      <c r="S16" s="4"/>
      <c r="T16" s="4"/>
      <c r="U16" s="4"/>
      <c r="V16" s="4"/>
      <c r="W16" s="20"/>
    </row>
    <row r="17" spans="1:42" x14ac:dyDescent="0.25">
      <c r="A17" s="4" t="s">
        <v>23</v>
      </c>
      <c r="B17" s="4" t="s">
        <v>101</v>
      </c>
      <c r="C17" s="4" t="s">
        <v>10</v>
      </c>
      <c r="D17" s="4">
        <v>90</v>
      </c>
      <c r="E17" s="4">
        <v>10</v>
      </c>
      <c r="F17" s="4" t="s">
        <v>112</v>
      </c>
      <c r="G17" s="4"/>
      <c r="H17" s="4"/>
      <c r="I17" s="4"/>
      <c r="J17" s="4"/>
      <c r="K17" s="4" t="s">
        <v>36</v>
      </c>
      <c r="L17" s="98" t="str">
        <f t="shared" si="0"/>
        <v>ABS118-90-10-A(pH5.6)---WL</v>
      </c>
      <c r="M17" s="4"/>
      <c r="N17" s="4"/>
      <c r="O17" s="4">
        <v>5.75</v>
      </c>
      <c r="P17" s="4">
        <v>5.55</v>
      </c>
      <c r="Q17" s="4"/>
      <c r="R17" s="4"/>
      <c r="S17" s="4"/>
      <c r="T17" s="4"/>
      <c r="U17" s="4"/>
      <c r="V17" s="4"/>
      <c r="W17" s="20"/>
    </row>
    <row r="18" spans="1:42" x14ac:dyDescent="0.25">
      <c r="A18" s="4" t="s">
        <v>23</v>
      </c>
      <c r="B18" s="4" t="s">
        <v>116</v>
      </c>
      <c r="C18" s="4" t="s">
        <v>10</v>
      </c>
      <c r="D18" s="4">
        <v>90</v>
      </c>
      <c r="E18" s="4">
        <v>10</v>
      </c>
      <c r="F18" s="4" t="s">
        <v>113</v>
      </c>
      <c r="G18" s="4"/>
      <c r="H18" s="4"/>
      <c r="I18" s="4"/>
      <c r="J18" s="4"/>
      <c r="K18" s="4" t="s">
        <v>36</v>
      </c>
      <c r="L18" s="98" t="str">
        <f t="shared" si="0"/>
        <v>ABS118-90-10-A(pH6.1)---WL</v>
      </c>
      <c r="M18" s="4"/>
      <c r="N18" s="4"/>
      <c r="O18" s="4">
        <v>6.2</v>
      </c>
      <c r="P18" s="4">
        <v>6</v>
      </c>
      <c r="Q18" s="4"/>
      <c r="R18" s="4"/>
      <c r="S18" s="4"/>
      <c r="T18" s="4"/>
      <c r="U18" s="4"/>
      <c r="V18" s="4"/>
      <c r="W18" s="20"/>
    </row>
    <row r="19" spans="1:42" x14ac:dyDescent="0.25">
      <c r="A19" s="4" t="s">
        <v>23</v>
      </c>
      <c r="B19" s="4" t="s">
        <v>117</v>
      </c>
      <c r="C19" s="4" t="s">
        <v>10</v>
      </c>
      <c r="D19" s="4">
        <v>90</v>
      </c>
      <c r="E19" s="4">
        <v>10</v>
      </c>
      <c r="F19" s="4" t="s">
        <v>114</v>
      </c>
      <c r="G19" s="4"/>
      <c r="H19" s="4"/>
      <c r="I19" s="4"/>
      <c r="J19" s="4"/>
      <c r="K19" s="4" t="s">
        <v>36</v>
      </c>
      <c r="L19" s="98" t="str">
        <f t="shared" si="0"/>
        <v>ABS118-90-10-A(pH8.2)---WL</v>
      </c>
      <c r="M19" s="4"/>
      <c r="N19" s="4"/>
      <c r="O19" s="4">
        <v>8.35</v>
      </c>
      <c r="P19" s="4">
        <v>7.95</v>
      </c>
      <c r="Q19" s="4"/>
      <c r="R19" s="4"/>
      <c r="S19" s="4"/>
      <c r="T19" s="4"/>
      <c r="U19" s="4"/>
      <c r="V19" s="4"/>
      <c r="W19" s="20"/>
    </row>
    <row r="20" spans="1:42" x14ac:dyDescent="0.25">
      <c r="A20" s="4" t="s">
        <v>23</v>
      </c>
      <c r="B20" s="4" t="s">
        <v>118</v>
      </c>
      <c r="C20" s="4" t="s">
        <v>10</v>
      </c>
      <c r="D20" s="4">
        <v>90</v>
      </c>
      <c r="E20" s="4">
        <v>10</v>
      </c>
      <c r="F20" s="4" t="s">
        <v>115</v>
      </c>
      <c r="G20" s="4"/>
      <c r="H20" s="4"/>
      <c r="I20" s="4"/>
      <c r="J20" s="4"/>
      <c r="K20" s="4" t="s">
        <v>36</v>
      </c>
      <c r="L20" s="98" t="str">
        <f t="shared" si="0"/>
        <v>ABS118-90-10-A(pH9 unbf.)---WL</v>
      </c>
      <c r="M20" s="4"/>
      <c r="N20" s="4"/>
      <c r="O20" s="4">
        <v>9</v>
      </c>
      <c r="P20" s="4">
        <v>9.1999999999999993</v>
      </c>
      <c r="Q20" s="4"/>
      <c r="R20" s="4"/>
      <c r="S20" s="4"/>
      <c r="T20" s="4"/>
      <c r="U20" s="4"/>
      <c r="V20" s="4"/>
      <c r="W20" s="20"/>
    </row>
    <row r="21" spans="1:42" x14ac:dyDescent="0.25">
      <c r="A21" s="4" t="s">
        <v>23</v>
      </c>
      <c r="B21" s="4" t="s">
        <v>34</v>
      </c>
      <c r="C21" s="4" t="s">
        <v>10</v>
      </c>
      <c r="D21" s="4">
        <v>90</v>
      </c>
      <c r="E21" s="4">
        <v>10</v>
      </c>
      <c r="F21" s="4" t="s">
        <v>4</v>
      </c>
      <c r="G21" s="4" t="s">
        <v>26</v>
      </c>
      <c r="H21" s="4">
        <v>40</v>
      </c>
      <c r="I21" s="4"/>
      <c r="J21" s="4"/>
      <c r="K21" s="4" t="s">
        <v>36</v>
      </c>
      <c r="L21" s="98" t="str">
        <f t="shared" si="0"/>
        <v>ABS118-90-10-A-feoh40--WL</v>
      </c>
      <c r="M21" s="4">
        <v>0</v>
      </c>
      <c r="N21" s="4">
        <f>N264</f>
        <v>7.5</v>
      </c>
      <c r="O21" s="4">
        <v>0</v>
      </c>
      <c r="P21" s="4">
        <f>P264</f>
        <v>19.5</v>
      </c>
      <c r="Q21" s="4"/>
      <c r="R21" s="4">
        <f>R264</f>
        <v>56</v>
      </c>
      <c r="S21" s="4">
        <f>S264</f>
        <v>97.5</v>
      </c>
      <c r="T21" s="4"/>
      <c r="U21" s="4"/>
      <c r="V21" s="4">
        <v>178</v>
      </c>
      <c r="W21" s="4">
        <v>279</v>
      </c>
      <c r="X21">
        <v>0</v>
      </c>
      <c r="Y21">
        <v>0</v>
      </c>
      <c r="Z21">
        <v>0</v>
      </c>
      <c r="AA21">
        <v>0</v>
      </c>
      <c r="AB21">
        <v>0</v>
      </c>
      <c r="AC21">
        <v>0</v>
      </c>
      <c r="AD21">
        <v>0</v>
      </c>
      <c r="AE21">
        <v>0</v>
      </c>
      <c r="AF21">
        <v>0</v>
      </c>
      <c r="AG21">
        <v>0</v>
      </c>
      <c r="AH21">
        <v>0</v>
      </c>
      <c r="AI21">
        <v>0</v>
      </c>
      <c r="AJ21">
        <v>0</v>
      </c>
      <c r="AK21">
        <v>0</v>
      </c>
      <c r="AL21">
        <v>0</v>
      </c>
      <c r="AM21">
        <v>0</v>
      </c>
      <c r="AN21">
        <v>0</v>
      </c>
      <c r="AO21">
        <v>0</v>
      </c>
      <c r="AP21">
        <v>0</v>
      </c>
    </row>
    <row r="22" spans="1:42" x14ac:dyDescent="0.25">
      <c r="A22" s="4" t="s">
        <v>59</v>
      </c>
      <c r="B22" s="4" t="s">
        <v>60</v>
      </c>
      <c r="C22" s="4" t="s">
        <v>10</v>
      </c>
      <c r="D22" s="4">
        <v>90</v>
      </c>
      <c r="E22" s="4">
        <v>10</v>
      </c>
      <c r="F22" s="4" t="s">
        <v>4</v>
      </c>
      <c r="G22" s="4"/>
      <c r="H22" s="4"/>
      <c r="I22" s="4"/>
      <c r="J22" s="4" t="s">
        <v>63</v>
      </c>
      <c r="K22" s="4" t="s">
        <v>36</v>
      </c>
      <c r="L22" s="98" t="str">
        <f t="shared" si="0"/>
        <v>ABS118-90-10-A--STU-WL</v>
      </c>
      <c r="M22" s="4"/>
      <c r="N22" s="4"/>
      <c r="O22" s="4"/>
      <c r="P22" s="4"/>
      <c r="Q22" s="4"/>
      <c r="R22" s="4"/>
      <c r="S22" s="4"/>
      <c r="T22" s="4"/>
      <c r="U22" s="4"/>
      <c r="V22" s="4"/>
      <c r="W22" s="4"/>
    </row>
    <row r="23" spans="1:42" x14ac:dyDescent="0.25">
      <c r="A23" s="4" t="s">
        <v>61</v>
      </c>
      <c r="B23" s="4" t="s">
        <v>62</v>
      </c>
      <c r="C23" s="4" t="s">
        <v>10</v>
      </c>
      <c r="D23" s="4">
        <v>90</v>
      </c>
      <c r="E23" s="4">
        <v>10</v>
      </c>
      <c r="F23" s="4" t="s">
        <v>4</v>
      </c>
      <c r="G23" s="4"/>
      <c r="H23" s="4"/>
      <c r="I23" s="4"/>
      <c r="J23" s="4" t="s">
        <v>64</v>
      </c>
      <c r="K23" s="4" t="s">
        <v>36</v>
      </c>
      <c r="L23" s="98" t="str">
        <f t="shared" si="0"/>
        <v>ABS118-90-10-A--EIR-WL</v>
      </c>
      <c r="M23" s="4"/>
      <c r="N23" s="4"/>
      <c r="O23" s="4"/>
      <c r="P23" s="4"/>
      <c r="Q23" s="4"/>
      <c r="R23" s="4"/>
      <c r="S23" s="4"/>
      <c r="T23" s="4"/>
      <c r="U23" s="4"/>
      <c r="V23" s="4"/>
      <c r="W23" s="4"/>
    </row>
    <row r="24" spans="1:42" x14ac:dyDescent="0.25">
      <c r="A24" s="4" t="s">
        <v>39</v>
      </c>
      <c r="B24" s="4" t="s">
        <v>66</v>
      </c>
      <c r="C24" s="4" t="s">
        <v>10</v>
      </c>
      <c r="D24" s="4">
        <v>90</v>
      </c>
      <c r="E24" s="4">
        <v>10</v>
      </c>
      <c r="F24" s="4" t="s">
        <v>4</v>
      </c>
      <c r="G24" s="4"/>
      <c r="H24" s="4"/>
      <c r="I24" s="4"/>
      <c r="J24" s="4"/>
      <c r="K24" s="4" t="s">
        <v>36</v>
      </c>
      <c r="L24" s="98" t="str">
        <f t="shared" si="0"/>
        <v>ABS118-90-10-A---WL</v>
      </c>
      <c r="M24" s="4"/>
      <c r="N24" s="4"/>
      <c r="O24" s="4"/>
      <c r="P24" s="4"/>
      <c r="Q24" s="4"/>
      <c r="R24" s="4"/>
      <c r="S24" s="4"/>
      <c r="T24" s="4"/>
      <c r="U24" s="4"/>
      <c r="V24" s="4"/>
      <c r="W24" s="4"/>
    </row>
    <row r="25" spans="1:42" x14ac:dyDescent="0.25">
      <c r="A25" s="4" t="s">
        <v>39</v>
      </c>
      <c r="B25" s="4" t="s">
        <v>66</v>
      </c>
      <c r="C25" s="4" t="s">
        <v>10</v>
      </c>
      <c r="D25" s="4">
        <v>90</v>
      </c>
      <c r="E25" s="4">
        <v>50</v>
      </c>
      <c r="F25" s="4" t="s">
        <v>4</v>
      </c>
      <c r="G25" s="4"/>
      <c r="H25" s="4"/>
      <c r="I25" s="4"/>
      <c r="J25" s="4"/>
      <c r="K25" s="4" t="s">
        <v>36</v>
      </c>
      <c r="L25" s="98" t="str">
        <f t="shared" si="0"/>
        <v>ABS118-90-50-A---WL</v>
      </c>
      <c r="M25" s="4"/>
      <c r="N25" s="4"/>
      <c r="O25" s="4"/>
      <c r="P25" s="4"/>
      <c r="Q25" s="4"/>
      <c r="R25" s="4"/>
      <c r="S25" s="4"/>
      <c r="T25" s="4"/>
      <c r="U25" s="4"/>
      <c r="V25" s="4"/>
      <c r="W25" s="4"/>
    </row>
    <row r="26" spans="1:42" x14ac:dyDescent="0.25">
      <c r="A26" s="4" t="s">
        <v>39</v>
      </c>
      <c r="B26" s="4" t="s">
        <v>66</v>
      </c>
      <c r="C26" s="4" t="s">
        <v>10</v>
      </c>
      <c r="D26" s="4">
        <v>90</v>
      </c>
      <c r="E26" s="4">
        <v>150</v>
      </c>
      <c r="F26" s="4" t="s">
        <v>4</v>
      </c>
      <c r="G26" s="4"/>
      <c r="H26" s="4"/>
      <c r="I26" s="4"/>
      <c r="J26" s="4"/>
      <c r="K26" s="4" t="s">
        <v>36</v>
      </c>
      <c r="L26" s="98" t="str">
        <f t="shared" si="0"/>
        <v>ABS118-90-150-A---WL</v>
      </c>
      <c r="M26" s="4"/>
      <c r="N26" s="4"/>
      <c r="O26" s="4"/>
      <c r="P26" s="4"/>
      <c r="Q26" s="4"/>
      <c r="R26" s="4"/>
      <c r="S26" s="4"/>
      <c r="T26" s="4"/>
      <c r="U26" s="4"/>
      <c r="V26" s="4"/>
      <c r="W26" s="4"/>
    </row>
    <row r="27" spans="1:42" x14ac:dyDescent="0.25">
      <c r="A27" s="4" t="s">
        <v>39</v>
      </c>
      <c r="B27" s="4" t="s">
        <v>65</v>
      </c>
      <c r="C27" s="4" t="s">
        <v>10</v>
      </c>
      <c r="D27" s="4">
        <v>90</v>
      </c>
      <c r="E27" s="4">
        <v>260</v>
      </c>
      <c r="F27" s="4" t="s">
        <v>4</v>
      </c>
      <c r="G27" s="4"/>
      <c r="H27" s="4"/>
      <c r="I27" s="4"/>
      <c r="J27" s="4"/>
      <c r="K27" s="4" t="s">
        <v>36</v>
      </c>
      <c r="L27" s="98" t="str">
        <f t="shared" si="0"/>
        <v>ABS118-90-260-A---WL</v>
      </c>
      <c r="M27" s="4"/>
      <c r="N27" s="4"/>
      <c r="O27" s="4"/>
      <c r="P27" s="4"/>
      <c r="Q27" s="4"/>
      <c r="R27" s="4"/>
      <c r="S27" s="4"/>
      <c r="T27" s="4"/>
      <c r="U27" s="4"/>
      <c r="V27" s="4"/>
      <c r="W27" s="4"/>
    </row>
    <row r="28" spans="1:42" x14ac:dyDescent="0.25">
      <c r="A28" s="4" t="s">
        <v>39</v>
      </c>
      <c r="B28" s="4"/>
      <c r="C28" s="4" t="s">
        <v>10</v>
      </c>
      <c r="D28" s="4">
        <v>90</v>
      </c>
      <c r="E28" s="4">
        <v>1100</v>
      </c>
      <c r="F28" s="4" t="s">
        <v>4</v>
      </c>
      <c r="G28" s="4"/>
      <c r="H28" s="4"/>
      <c r="I28" s="4"/>
      <c r="J28" s="4"/>
      <c r="K28" s="4" t="s">
        <v>36</v>
      </c>
      <c r="L28" s="98" t="str">
        <f>CONCATENATE(C28,"-",D28,"-",E28,"-",F28,"-",G28,H28,"-",I28,J28,"-",K28)</f>
        <v>ABS118-90-1100-A---WL</v>
      </c>
      <c r="M28" s="4">
        <v>0</v>
      </c>
      <c r="N28" s="21" t="s">
        <v>31</v>
      </c>
      <c r="O28" s="4">
        <v>0</v>
      </c>
      <c r="P28" s="21" t="s">
        <v>31</v>
      </c>
      <c r="Q28" s="21"/>
      <c r="R28" s="21" t="s">
        <v>31</v>
      </c>
      <c r="S28" s="21" t="s">
        <v>31</v>
      </c>
      <c r="T28" s="21"/>
      <c r="U28" s="21"/>
      <c r="V28" s="21" t="s">
        <v>31</v>
      </c>
      <c r="W28" s="21" t="s">
        <v>31</v>
      </c>
      <c r="X28">
        <v>0</v>
      </c>
      <c r="Y28">
        <v>0</v>
      </c>
      <c r="Z28">
        <v>0</v>
      </c>
      <c r="AA28">
        <v>0</v>
      </c>
      <c r="AB28">
        <v>0</v>
      </c>
      <c r="AC28">
        <v>0</v>
      </c>
      <c r="AD28">
        <v>0</v>
      </c>
      <c r="AE28">
        <v>0</v>
      </c>
      <c r="AF28">
        <v>0</v>
      </c>
      <c r="AG28">
        <v>0</v>
      </c>
      <c r="AH28">
        <v>0</v>
      </c>
      <c r="AI28">
        <v>0</v>
      </c>
      <c r="AJ28">
        <v>0</v>
      </c>
      <c r="AK28">
        <v>0</v>
      </c>
      <c r="AL28">
        <v>0</v>
      </c>
      <c r="AM28">
        <v>0</v>
      </c>
      <c r="AN28">
        <v>0</v>
      </c>
      <c r="AO28">
        <v>0</v>
      </c>
      <c r="AP28">
        <v>0</v>
      </c>
    </row>
    <row r="29" spans="1:42" x14ac:dyDescent="0.25">
      <c r="A29" s="4" t="s">
        <v>39</v>
      </c>
      <c r="B29" s="4" t="s">
        <v>16</v>
      </c>
      <c r="C29" s="4" t="s">
        <v>10</v>
      </c>
      <c r="D29" s="4">
        <v>70</v>
      </c>
      <c r="E29" s="4">
        <v>1100</v>
      </c>
      <c r="F29" s="4" t="s">
        <v>4</v>
      </c>
      <c r="G29" s="4"/>
      <c r="H29" s="4"/>
      <c r="I29" s="4"/>
      <c r="J29" s="4"/>
      <c r="K29" s="4" t="s">
        <v>36</v>
      </c>
      <c r="L29" s="98" t="str">
        <f>CONCATENATE(C29,"-",D29,"-",E29,"-",F29,"-",G29,H29,"-",I29,J29,"-",K29)</f>
        <v>ABS118-70-1100-A---WL</v>
      </c>
      <c r="M29" s="4"/>
      <c r="N29" s="21"/>
      <c r="O29" s="4"/>
      <c r="P29" s="21"/>
      <c r="Q29" s="21"/>
      <c r="R29" s="21"/>
      <c r="S29" s="21"/>
      <c r="T29" s="21"/>
      <c r="U29" s="21"/>
      <c r="V29" s="21"/>
      <c r="W29" s="21"/>
    </row>
    <row r="30" spans="1:42" x14ac:dyDescent="0.25">
      <c r="A30" s="4" t="s">
        <v>39</v>
      </c>
      <c r="B30" s="4" t="s">
        <v>16</v>
      </c>
      <c r="C30" s="4" t="s">
        <v>10</v>
      </c>
      <c r="D30" s="4">
        <v>50</v>
      </c>
      <c r="E30" s="4">
        <v>1100</v>
      </c>
      <c r="F30" s="4" t="s">
        <v>4</v>
      </c>
      <c r="G30" s="4"/>
      <c r="H30" s="4"/>
      <c r="I30" s="4"/>
      <c r="J30" s="4"/>
      <c r="K30" s="4" t="s">
        <v>36</v>
      </c>
      <c r="L30" s="98" t="str">
        <f>CONCATENATE(C30,"-",D30,"-",E30,"-",F30,"-",G30,H30,"-",I30,J30,"-",K30)</f>
        <v>ABS118-50-1100-A---WL</v>
      </c>
      <c r="M30" s="4"/>
      <c r="N30" s="21"/>
      <c r="O30" s="4"/>
      <c r="P30" s="21"/>
      <c r="Q30" s="21"/>
      <c r="R30" s="21"/>
      <c r="S30" s="21"/>
      <c r="T30" s="21"/>
      <c r="U30" s="21"/>
      <c r="V30" s="21"/>
      <c r="W30" s="21"/>
    </row>
    <row r="31" spans="1:42" s="35" customFormat="1" x14ac:dyDescent="0.25">
      <c r="A31" s="4" t="s">
        <v>23</v>
      </c>
      <c r="B31" s="4" t="s">
        <v>109</v>
      </c>
      <c r="C31" s="4" t="s">
        <v>10</v>
      </c>
      <c r="D31" s="4">
        <v>40</v>
      </c>
      <c r="E31" s="4">
        <v>260</v>
      </c>
      <c r="F31" s="4" t="s">
        <v>4</v>
      </c>
      <c r="G31" s="4"/>
      <c r="H31" s="4"/>
      <c r="I31" s="4"/>
      <c r="J31" s="4"/>
      <c r="K31" s="4" t="s">
        <v>36</v>
      </c>
      <c r="L31" s="98" t="str">
        <f t="shared" ref="L31:L70" si="1">CONCATENATE(C31,"-",D31,"-",E31,"-",F31,"-",G31,H31,"-",I31,J31,"-",K31)</f>
        <v>ABS118-40-260-A---WL</v>
      </c>
      <c r="M31" s="4"/>
      <c r="N31" s="4">
        <v>0.63</v>
      </c>
      <c r="O31" s="4"/>
      <c r="P31" s="4">
        <v>0.31</v>
      </c>
      <c r="Q31" s="4"/>
      <c r="R31" s="4">
        <v>1.61</v>
      </c>
      <c r="S31" s="4">
        <v>1.25</v>
      </c>
      <c r="T31" s="4"/>
      <c r="U31" s="4"/>
      <c r="V31" s="4">
        <v>1.18</v>
      </c>
      <c r="W31" s="21"/>
    </row>
    <row r="32" spans="1:42" s="35" customFormat="1" x14ac:dyDescent="0.25">
      <c r="A32" s="4" t="s">
        <v>23</v>
      </c>
      <c r="B32" s="4" t="s">
        <v>109</v>
      </c>
      <c r="C32" s="4" t="s">
        <v>10</v>
      </c>
      <c r="D32" s="4">
        <v>70</v>
      </c>
      <c r="E32" s="4">
        <v>50</v>
      </c>
      <c r="F32" s="4" t="s">
        <v>4</v>
      </c>
      <c r="G32" s="4"/>
      <c r="H32" s="4"/>
      <c r="I32" s="4"/>
      <c r="J32" s="4"/>
      <c r="K32" s="4" t="s">
        <v>36</v>
      </c>
      <c r="L32" s="98" t="str">
        <f t="shared" si="1"/>
        <v>ABS118-70-50-A---WL</v>
      </c>
      <c r="M32" s="4"/>
      <c r="N32" s="4">
        <v>2.1</v>
      </c>
      <c r="O32" s="4"/>
      <c r="P32" s="4">
        <v>1.3</v>
      </c>
      <c r="Q32" s="4"/>
      <c r="R32" s="4">
        <v>2.2999999999999998</v>
      </c>
      <c r="S32" s="4">
        <v>4.7</v>
      </c>
      <c r="T32" s="4"/>
      <c r="U32" s="4"/>
      <c r="V32" s="4">
        <v>5.0999999999999996</v>
      </c>
      <c r="W32" s="21"/>
    </row>
    <row r="33" spans="1:42" s="35" customFormat="1" x14ac:dyDescent="0.25">
      <c r="A33" s="4" t="s">
        <v>23</v>
      </c>
      <c r="B33" s="4" t="s">
        <v>109</v>
      </c>
      <c r="C33" s="4" t="s">
        <v>10</v>
      </c>
      <c r="D33" s="4">
        <v>90</v>
      </c>
      <c r="E33" s="4">
        <v>260</v>
      </c>
      <c r="F33" s="4" t="s">
        <v>4</v>
      </c>
      <c r="G33" s="4"/>
      <c r="H33" s="4"/>
      <c r="I33" s="4"/>
      <c r="J33" s="4"/>
      <c r="K33" s="4" t="s">
        <v>36</v>
      </c>
      <c r="L33" s="98" t="str">
        <f t="shared" si="1"/>
        <v>ABS118-90-260-A---WL</v>
      </c>
      <c r="M33" s="4"/>
      <c r="N33" s="4">
        <v>0.96</v>
      </c>
      <c r="O33" s="4"/>
      <c r="P33" s="4">
        <v>0.85</v>
      </c>
      <c r="Q33" s="4"/>
      <c r="R33" s="4">
        <v>1.8</v>
      </c>
      <c r="S33" s="4">
        <v>1.5</v>
      </c>
      <c r="T33" s="4"/>
      <c r="U33" s="4"/>
      <c r="V33" s="4"/>
      <c r="W33" s="21"/>
    </row>
    <row r="34" spans="1:42" s="35" customFormat="1" x14ac:dyDescent="0.25">
      <c r="A34" s="4" t="s">
        <v>23</v>
      </c>
      <c r="B34" s="4" t="s">
        <v>109</v>
      </c>
      <c r="C34" s="4" t="s">
        <v>10</v>
      </c>
      <c r="D34" s="4">
        <v>90</v>
      </c>
      <c r="E34" s="4">
        <v>50</v>
      </c>
      <c r="F34" s="4" t="s">
        <v>4</v>
      </c>
      <c r="G34" s="4"/>
      <c r="H34" s="4"/>
      <c r="I34" s="4"/>
      <c r="J34" s="4"/>
      <c r="K34" s="4" t="s">
        <v>36</v>
      </c>
      <c r="L34" s="98" t="str">
        <f t="shared" si="1"/>
        <v>ABS118-90-50-A---WL</v>
      </c>
      <c r="M34" s="4"/>
      <c r="N34" s="4">
        <v>2</v>
      </c>
      <c r="O34" s="4"/>
      <c r="P34" s="4">
        <v>1.9</v>
      </c>
      <c r="Q34" s="4"/>
      <c r="R34" s="4">
        <v>4.3</v>
      </c>
      <c r="S34" s="4">
        <v>4.9000000000000004</v>
      </c>
      <c r="T34" s="4"/>
      <c r="U34" s="4"/>
      <c r="V34" s="4"/>
      <c r="W34" s="21"/>
    </row>
    <row r="35" spans="1:42" s="35" customFormat="1" x14ac:dyDescent="0.25">
      <c r="A35" s="4" t="s">
        <v>23</v>
      </c>
      <c r="B35" s="4" t="s">
        <v>109</v>
      </c>
      <c r="C35" s="4" t="s">
        <v>10</v>
      </c>
      <c r="D35" s="4">
        <v>90</v>
      </c>
      <c r="E35" s="4">
        <v>10</v>
      </c>
      <c r="F35" s="4" t="s">
        <v>4</v>
      </c>
      <c r="G35" s="4"/>
      <c r="H35" s="4"/>
      <c r="I35" s="4"/>
      <c r="J35" s="4"/>
      <c r="K35" s="4" t="s">
        <v>36</v>
      </c>
      <c r="L35" s="98" t="str">
        <f t="shared" si="1"/>
        <v>ABS118-90-10-A---WL</v>
      </c>
      <c r="M35" s="4"/>
      <c r="N35" s="4">
        <v>4.7</v>
      </c>
      <c r="O35" s="4"/>
      <c r="P35" s="4">
        <v>6.5</v>
      </c>
      <c r="Q35" s="4"/>
      <c r="R35" s="4">
        <v>8.8000000000000007</v>
      </c>
      <c r="S35" s="4"/>
      <c r="T35" s="4"/>
      <c r="U35" s="4"/>
      <c r="V35" s="4"/>
      <c r="W35" s="21"/>
    </row>
    <row r="36" spans="1:42" s="35" customFormat="1" x14ac:dyDescent="0.25">
      <c r="A36" s="4" t="s">
        <v>23</v>
      </c>
      <c r="B36" s="4" t="s">
        <v>109</v>
      </c>
      <c r="C36" s="4" t="s">
        <v>10</v>
      </c>
      <c r="D36" s="4">
        <v>110</v>
      </c>
      <c r="E36" s="4">
        <v>10</v>
      </c>
      <c r="F36" s="4" t="s">
        <v>4</v>
      </c>
      <c r="G36" s="4"/>
      <c r="H36" s="4"/>
      <c r="I36" s="4"/>
      <c r="J36" s="4"/>
      <c r="K36" s="4" t="s">
        <v>36</v>
      </c>
      <c r="L36" s="98" t="str">
        <f t="shared" si="1"/>
        <v>ABS118-110-10-A---WL</v>
      </c>
      <c r="M36" s="4">
        <v>5.8</v>
      </c>
      <c r="N36" s="4">
        <v>6.6</v>
      </c>
      <c r="O36" s="4"/>
      <c r="P36" s="4">
        <v>10.9</v>
      </c>
      <c r="Q36" s="4"/>
      <c r="R36" s="4">
        <v>12.6</v>
      </c>
      <c r="S36" s="4">
        <v>11.7</v>
      </c>
      <c r="T36" s="4"/>
      <c r="U36" s="4"/>
      <c r="V36" s="4">
        <v>13</v>
      </c>
      <c r="W36" s="21"/>
    </row>
    <row r="37" spans="1:42" s="36" customFormat="1" x14ac:dyDescent="0.25">
      <c r="A37" s="6" t="s">
        <v>23</v>
      </c>
      <c r="B37" s="6" t="s">
        <v>119</v>
      </c>
      <c r="C37" s="6" t="s">
        <v>9</v>
      </c>
      <c r="D37" s="6">
        <v>90</v>
      </c>
      <c r="E37" s="6">
        <v>10</v>
      </c>
      <c r="F37" s="6" t="s">
        <v>4</v>
      </c>
      <c r="G37" s="6"/>
      <c r="H37" s="6"/>
      <c r="I37" s="6" t="s">
        <v>102</v>
      </c>
      <c r="J37" s="6">
        <v>2000</v>
      </c>
      <c r="K37" s="6" t="s">
        <v>36</v>
      </c>
      <c r="L37" s="99" t="str">
        <f t="shared" si="1"/>
        <v>JSSA-90-10-A--ben2000-WL</v>
      </c>
      <c r="M37" s="6"/>
      <c r="N37" s="6">
        <v>22</v>
      </c>
      <c r="O37" s="6"/>
      <c r="P37" s="6">
        <v>22</v>
      </c>
      <c r="Q37" s="6"/>
      <c r="R37" s="6">
        <v>39</v>
      </c>
      <c r="S37" s="6">
        <v>0.4</v>
      </c>
      <c r="T37" s="6"/>
      <c r="U37" s="6"/>
      <c r="V37" s="6"/>
      <c r="W37" s="14"/>
    </row>
    <row r="38" spans="1:42" s="36" customFormat="1" x14ac:dyDescent="0.25">
      <c r="A38" s="6" t="s">
        <v>23</v>
      </c>
      <c r="B38" s="6" t="s">
        <v>120</v>
      </c>
      <c r="C38" s="6" t="s">
        <v>9</v>
      </c>
      <c r="D38" s="6">
        <v>90</v>
      </c>
      <c r="E38" s="6">
        <v>10</v>
      </c>
      <c r="F38" s="6" t="s">
        <v>121</v>
      </c>
      <c r="G38" s="6"/>
      <c r="H38" s="6"/>
      <c r="I38" s="6" t="s">
        <v>102</v>
      </c>
      <c r="J38" s="6">
        <v>133</v>
      </c>
      <c r="K38" s="6" t="s">
        <v>36</v>
      </c>
      <c r="L38" s="99" t="str">
        <f t="shared" si="1"/>
        <v>JSSA-90-10-D--ben133-WL</v>
      </c>
      <c r="M38" s="6"/>
      <c r="N38" s="6">
        <v>4.8</v>
      </c>
      <c r="O38" s="6"/>
      <c r="P38" s="6">
        <v>17</v>
      </c>
      <c r="Q38" s="6"/>
      <c r="R38" s="6">
        <v>27</v>
      </c>
      <c r="S38" s="6">
        <v>65</v>
      </c>
      <c r="T38" s="6"/>
      <c r="U38" s="6"/>
      <c r="V38" s="6"/>
      <c r="W38" s="14"/>
    </row>
    <row r="39" spans="1:42" s="36" customFormat="1" x14ac:dyDescent="0.25">
      <c r="A39" s="6" t="s">
        <v>23</v>
      </c>
      <c r="B39" s="41" t="s">
        <v>123</v>
      </c>
      <c r="C39" s="6" t="s">
        <v>9</v>
      </c>
      <c r="D39" s="6">
        <v>90</v>
      </c>
      <c r="E39" s="6">
        <v>10</v>
      </c>
      <c r="F39" s="6" t="s">
        <v>4</v>
      </c>
      <c r="G39" s="6" t="s">
        <v>25</v>
      </c>
      <c r="H39" s="6">
        <v>33</v>
      </c>
      <c r="I39" s="6" t="s">
        <v>102</v>
      </c>
      <c r="J39" s="6">
        <v>133</v>
      </c>
      <c r="K39" s="6" t="s">
        <v>36</v>
      </c>
      <c r="L39" s="99" t="str">
        <f t="shared" si="1"/>
        <v>JSSA-90-10-A-mgn33-ben133-WL</v>
      </c>
      <c r="M39" s="6"/>
      <c r="N39" s="14">
        <v>6.5</v>
      </c>
      <c r="O39" s="6"/>
      <c r="P39" s="14">
        <v>32</v>
      </c>
      <c r="Q39" s="14"/>
      <c r="R39" s="14">
        <v>74</v>
      </c>
      <c r="S39" s="14">
        <v>197</v>
      </c>
      <c r="T39" s="14"/>
      <c r="U39" s="14"/>
      <c r="V39" s="14"/>
      <c r="W39" s="14"/>
    </row>
    <row r="40" spans="1:42" s="36" customFormat="1" x14ac:dyDescent="0.25">
      <c r="A40" s="6" t="s">
        <v>39</v>
      </c>
      <c r="B40" s="6" t="s">
        <v>101</v>
      </c>
      <c r="C40" s="6" t="s">
        <v>9</v>
      </c>
      <c r="D40" s="6">
        <v>90</v>
      </c>
      <c r="E40" s="6">
        <v>1100</v>
      </c>
      <c r="F40" s="6" t="s">
        <v>4</v>
      </c>
      <c r="G40" s="6" t="s">
        <v>25</v>
      </c>
      <c r="H40" s="6">
        <v>33</v>
      </c>
      <c r="I40" s="6" t="s">
        <v>102</v>
      </c>
      <c r="J40" s="6">
        <v>133</v>
      </c>
      <c r="K40" s="6" t="s">
        <v>36</v>
      </c>
      <c r="L40" s="99" t="str">
        <f t="shared" si="1"/>
        <v>JSSA-90-1100-A-mgn33-ben133-WL</v>
      </c>
      <c r="M40" s="6"/>
      <c r="N40" s="14"/>
      <c r="O40" s="6"/>
      <c r="P40" s="14"/>
      <c r="Q40" s="14"/>
      <c r="R40" s="14"/>
      <c r="S40" s="14"/>
      <c r="T40" s="14"/>
      <c r="U40" s="14"/>
      <c r="V40" s="14"/>
      <c r="W40" s="14"/>
    </row>
    <row r="41" spans="1:42" x14ac:dyDescent="0.25">
      <c r="A41" s="6" t="s">
        <v>23</v>
      </c>
      <c r="B41" s="6" t="s">
        <v>34</v>
      </c>
      <c r="C41" s="6" t="s">
        <v>9</v>
      </c>
      <c r="D41" s="6">
        <v>90</v>
      </c>
      <c r="E41" s="6">
        <v>10</v>
      </c>
      <c r="F41" s="6" t="s">
        <v>4</v>
      </c>
      <c r="G41" s="6" t="s">
        <v>25</v>
      </c>
      <c r="H41" s="6">
        <v>40</v>
      </c>
      <c r="I41" s="4"/>
      <c r="J41" s="4"/>
      <c r="K41" s="6" t="s">
        <v>36</v>
      </c>
      <c r="L41" s="99" t="str">
        <f t="shared" si="1"/>
        <v>JSSA-90-10-A-mgn40--WL</v>
      </c>
      <c r="M41" s="6">
        <v>0</v>
      </c>
      <c r="N41" s="6">
        <f>N269</f>
        <v>7.5</v>
      </c>
      <c r="O41" s="6">
        <v>0</v>
      </c>
      <c r="P41" s="6">
        <f>P269</f>
        <v>9.5</v>
      </c>
      <c r="Q41" s="6"/>
      <c r="R41" s="6">
        <f>R269</f>
        <v>21.5</v>
      </c>
      <c r="S41" s="6">
        <f>S269</f>
        <v>37.5</v>
      </c>
      <c r="T41" s="6"/>
      <c r="U41" s="6"/>
      <c r="V41" s="6">
        <v>0</v>
      </c>
      <c r="W41" s="6">
        <v>0</v>
      </c>
      <c r="X41">
        <v>0</v>
      </c>
      <c r="Y41">
        <v>0</v>
      </c>
      <c r="Z41">
        <v>0</v>
      </c>
      <c r="AA41">
        <v>0</v>
      </c>
      <c r="AB41">
        <v>0</v>
      </c>
      <c r="AC41">
        <v>0</v>
      </c>
      <c r="AD41">
        <v>0</v>
      </c>
      <c r="AE41">
        <v>0</v>
      </c>
      <c r="AF41">
        <v>0</v>
      </c>
      <c r="AG41">
        <v>0</v>
      </c>
      <c r="AH41">
        <v>0</v>
      </c>
      <c r="AI41">
        <v>0</v>
      </c>
      <c r="AJ41">
        <v>0</v>
      </c>
      <c r="AK41">
        <v>0</v>
      </c>
      <c r="AL41">
        <v>0</v>
      </c>
      <c r="AM41">
        <v>0</v>
      </c>
      <c r="AN41">
        <v>0</v>
      </c>
      <c r="AO41">
        <v>0</v>
      </c>
      <c r="AP41">
        <v>0</v>
      </c>
    </row>
    <row r="42" spans="1:42" x14ac:dyDescent="0.25">
      <c r="A42" s="6" t="s">
        <v>56</v>
      </c>
      <c r="B42" s="6" t="s">
        <v>34</v>
      </c>
      <c r="C42" s="6" t="s">
        <v>9</v>
      </c>
      <c r="D42" s="6">
        <v>90</v>
      </c>
      <c r="E42" s="6">
        <v>10</v>
      </c>
      <c r="F42" s="6" t="s">
        <v>4</v>
      </c>
      <c r="G42" s="6"/>
      <c r="H42" s="6"/>
      <c r="I42" s="4"/>
      <c r="J42" s="4"/>
      <c r="K42" s="6" t="s">
        <v>36</v>
      </c>
      <c r="L42" s="99" t="str">
        <f t="shared" si="1"/>
        <v>JSSA-90-10-A---WL</v>
      </c>
      <c r="M42" s="6">
        <v>3.4</v>
      </c>
      <c r="N42" s="14">
        <v>4.5999999999999996</v>
      </c>
      <c r="O42" s="6">
        <v>5.8</v>
      </c>
      <c r="P42" s="14">
        <v>6.9</v>
      </c>
      <c r="Q42" s="14"/>
      <c r="R42" s="14">
        <v>8</v>
      </c>
      <c r="S42" s="14">
        <v>10</v>
      </c>
      <c r="T42" s="14"/>
      <c r="U42" s="14"/>
      <c r="V42" s="14"/>
      <c r="W42" s="14"/>
    </row>
    <row r="43" spans="1:42" x14ac:dyDescent="0.25">
      <c r="A43" s="6" t="s">
        <v>54</v>
      </c>
      <c r="B43" s="6" t="s">
        <v>35</v>
      </c>
      <c r="C43" s="6" t="s">
        <v>9</v>
      </c>
      <c r="D43" s="6">
        <v>90</v>
      </c>
      <c r="E43" s="6">
        <v>10</v>
      </c>
      <c r="F43" s="6" t="s">
        <v>58</v>
      </c>
      <c r="G43" s="6"/>
      <c r="H43" s="6"/>
      <c r="I43" s="4"/>
      <c r="J43" s="4"/>
      <c r="K43" s="6" t="s">
        <v>36</v>
      </c>
      <c r="L43" s="99" t="str">
        <f t="shared" si="1"/>
        <v>JSSA-90-10-C---WL</v>
      </c>
      <c r="M43" s="6">
        <v>2.2000000000000002</v>
      </c>
      <c r="N43" s="14">
        <v>2.1</v>
      </c>
      <c r="O43" s="6">
        <v>3.4</v>
      </c>
      <c r="P43" s="14">
        <v>6.7</v>
      </c>
      <c r="Q43" s="14"/>
      <c r="R43" s="14">
        <v>7.5</v>
      </c>
      <c r="S43" s="14">
        <v>12</v>
      </c>
      <c r="T43" s="14"/>
      <c r="U43" s="14"/>
      <c r="V43" s="14"/>
      <c r="W43" s="14"/>
    </row>
    <row r="44" spans="1:42" x14ac:dyDescent="0.25">
      <c r="A44" s="6" t="s">
        <v>39</v>
      </c>
      <c r="B44" s="4"/>
      <c r="C44" s="6" t="s">
        <v>9</v>
      </c>
      <c r="D44" s="6">
        <v>90</v>
      </c>
      <c r="E44" s="6">
        <v>1100</v>
      </c>
      <c r="F44" s="6" t="s">
        <v>4</v>
      </c>
      <c r="G44" s="6"/>
      <c r="H44" s="6"/>
      <c r="I44" s="4"/>
      <c r="J44" s="4"/>
      <c r="K44" s="6" t="s">
        <v>36</v>
      </c>
      <c r="L44" s="99" t="str">
        <f t="shared" si="1"/>
        <v>JSSA-90-1100-A---WL</v>
      </c>
      <c r="M44" s="6">
        <v>0</v>
      </c>
      <c r="N44" s="14"/>
      <c r="O44" s="6"/>
      <c r="P44" s="14"/>
      <c r="Q44" s="14"/>
      <c r="R44" s="14"/>
      <c r="S44" s="14"/>
      <c r="T44" s="14"/>
      <c r="U44" s="14"/>
      <c r="V44" s="14"/>
      <c r="W44" s="14"/>
      <c r="X44">
        <v>0</v>
      </c>
      <c r="Y44">
        <v>0</v>
      </c>
      <c r="Z44">
        <v>0</v>
      </c>
      <c r="AA44">
        <v>0</v>
      </c>
      <c r="AB44">
        <v>0</v>
      </c>
      <c r="AC44">
        <v>0</v>
      </c>
      <c r="AD44">
        <v>0</v>
      </c>
      <c r="AE44">
        <v>0</v>
      </c>
      <c r="AF44">
        <v>0</v>
      </c>
      <c r="AG44">
        <v>0</v>
      </c>
      <c r="AH44">
        <v>0</v>
      </c>
      <c r="AI44">
        <v>0</v>
      </c>
      <c r="AJ44">
        <v>0</v>
      </c>
      <c r="AK44">
        <v>0</v>
      </c>
      <c r="AL44">
        <v>0</v>
      </c>
      <c r="AM44">
        <v>0</v>
      </c>
      <c r="AN44">
        <v>0</v>
      </c>
      <c r="AO44">
        <v>0</v>
      </c>
      <c r="AP44">
        <v>0</v>
      </c>
    </row>
    <row r="45" spans="1:42" x14ac:dyDescent="0.25">
      <c r="A45" s="6" t="s">
        <v>39</v>
      </c>
      <c r="B45" s="6" t="s">
        <v>34</v>
      </c>
      <c r="C45" s="6" t="s">
        <v>9</v>
      </c>
      <c r="D45" s="6">
        <v>90</v>
      </c>
      <c r="E45" s="6">
        <v>4000</v>
      </c>
      <c r="F45" s="6" t="s">
        <v>4</v>
      </c>
      <c r="G45" s="6"/>
      <c r="H45" s="6"/>
      <c r="I45" s="4"/>
      <c r="J45" s="4"/>
      <c r="K45" s="6" t="s">
        <v>36</v>
      </c>
      <c r="L45" s="99" t="str">
        <f t="shared" si="1"/>
        <v>JSSA-90-4000-A---WL</v>
      </c>
      <c r="M45" s="6"/>
      <c r="N45" s="14"/>
      <c r="O45" s="6"/>
      <c r="P45" s="14"/>
      <c r="Q45" s="14"/>
      <c r="R45" s="14"/>
      <c r="S45" s="14"/>
      <c r="T45" s="14"/>
      <c r="U45" s="14"/>
      <c r="V45" s="14"/>
      <c r="W45" s="14"/>
    </row>
    <row r="46" spans="1:42" x14ac:dyDescent="0.25">
      <c r="A46" s="8" t="s">
        <v>23</v>
      </c>
      <c r="B46" s="8" t="s">
        <v>34</v>
      </c>
      <c r="C46" s="8" t="s">
        <v>2</v>
      </c>
      <c r="D46" s="8">
        <v>90</v>
      </c>
      <c r="E46" s="8">
        <v>10</v>
      </c>
      <c r="F46" s="8" t="s">
        <v>4</v>
      </c>
      <c r="G46" s="8" t="s">
        <v>25</v>
      </c>
      <c r="H46" s="8">
        <v>40</v>
      </c>
      <c r="I46" s="4"/>
      <c r="J46" s="4"/>
      <c r="K46" s="8" t="s">
        <v>36</v>
      </c>
      <c r="L46" s="100" t="str">
        <f t="shared" si="1"/>
        <v>SON68-90-10-A-mgn40--WL</v>
      </c>
      <c r="M46" s="8">
        <v>0</v>
      </c>
      <c r="N46" s="8">
        <f>N275</f>
        <v>3</v>
      </c>
      <c r="O46" s="8">
        <v>0</v>
      </c>
      <c r="P46" s="8">
        <f>P275</f>
        <v>14.5</v>
      </c>
      <c r="Q46" s="8"/>
      <c r="R46" s="8">
        <f>R275</f>
        <v>54.5</v>
      </c>
      <c r="S46" s="8">
        <f>S275</f>
        <v>61.5</v>
      </c>
      <c r="T46" s="8"/>
      <c r="U46" s="8"/>
      <c r="V46" s="8">
        <v>73</v>
      </c>
      <c r="W46" s="8">
        <v>81</v>
      </c>
      <c r="X46">
        <v>0</v>
      </c>
      <c r="Y46">
        <v>0</v>
      </c>
      <c r="Z46">
        <v>0</v>
      </c>
      <c r="AA46">
        <v>0</v>
      </c>
      <c r="AB46">
        <v>0</v>
      </c>
      <c r="AC46">
        <v>0</v>
      </c>
      <c r="AD46">
        <v>0</v>
      </c>
      <c r="AE46">
        <v>0</v>
      </c>
      <c r="AF46">
        <v>0</v>
      </c>
      <c r="AG46">
        <v>0</v>
      </c>
      <c r="AH46">
        <v>0</v>
      </c>
      <c r="AI46">
        <v>0</v>
      </c>
      <c r="AJ46">
        <v>0</v>
      </c>
      <c r="AK46">
        <v>0</v>
      </c>
      <c r="AL46">
        <v>0</v>
      </c>
      <c r="AM46">
        <v>0</v>
      </c>
      <c r="AN46">
        <v>0</v>
      </c>
      <c r="AO46">
        <v>0</v>
      </c>
      <c r="AP46">
        <v>0</v>
      </c>
    </row>
    <row r="47" spans="1:42" x14ac:dyDescent="0.25">
      <c r="A47" s="8" t="s">
        <v>17</v>
      </c>
      <c r="B47" s="8" t="s">
        <v>18</v>
      </c>
      <c r="C47" s="8" t="s">
        <v>2</v>
      </c>
      <c r="D47" s="8">
        <v>90</v>
      </c>
      <c r="E47" s="8">
        <v>1200</v>
      </c>
      <c r="F47" s="8" t="s">
        <v>4</v>
      </c>
      <c r="G47" s="8"/>
      <c r="H47" s="8"/>
      <c r="I47" s="4"/>
      <c r="J47" s="4"/>
      <c r="K47" s="8" t="s">
        <v>36</v>
      </c>
      <c r="L47" s="100" t="str">
        <f t="shared" si="1"/>
        <v>SON68-90-1200-A---WL</v>
      </c>
      <c r="M47" s="9">
        <v>0</v>
      </c>
      <c r="N47" s="17"/>
      <c r="O47" s="9"/>
      <c r="P47" s="17"/>
      <c r="Q47" s="17"/>
      <c r="R47" s="17"/>
      <c r="S47" s="17"/>
      <c r="T47" s="17"/>
      <c r="U47" s="17"/>
      <c r="V47" s="17"/>
      <c r="W47" s="17"/>
      <c r="X47">
        <v>0</v>
      </c>
      <c r="Y47">
        <v>0</v>
      </c>
      <c r="Z47">
        <v>0</v>
      </c>
      <c r="AA47">
        <v>0</v>
      </c>
      <c r="AB47">
        <v>0</v>
      </c>
      <c r="AC47">
        <v>0</v>
      </c>
      <c r="AD47">
        <v>0</v>
      </c>
      <c r="AE47">
        <v>0</v>
      </c>
      <c r="AF47">
        <v>0</v>
      </c>
      <c r="AG47">
        <v>0</v>
      </c>
      <c r="AH47">
        <v>0</v>
      </c>
      <c r="AI47">
        <v>0</v>
      </c>
      <c r="AJ47">
        <v>0</v>
      </c>
      <c r="AK47">
        <v>0</v>
      </c>
      <c r="AL47">
        <v>0</v>
      </c>
      <c r="AM47">
        <v>0</v>
      </c>
      <c r="AN47">
        <v>0</v>
      </c>
      <c r="AO47">
        <v>0</v>
      </c>
      <c r="AP47">
        <v>0</v>
      </c>
    </row>
    <row r="48" spans="1:42" x14ac:dyDescent="0.25">
      <c r="A48" s="8" t="s">
        <v>17</v>
      </c>
      <c r="B48" s="8" t="s">
        <v>19</v>
      </c>
      <c r="C48" s="8" t="s">
        <v>2</v>
      </c>
      <c r="D48" s="8">
        <v>90</v>
      </c>
      <c r="E48" s="8">
        <v>1200</v>
      </c>
      <c r="F48" s="8" t="s">
        <v>4</v>
      </c>
      <c r="G48" s="8"/>
      <c r="H48" s="8"/>
      <c r="I48" s="4"/>
      <c r="J48" s="4"/>
      <c r="K48" s="8" t="s">
        <v>36</v>
      </c>
      <c r="L48" s="100" t="str">
        <f t="shared" si="1"/>
        <v>SON68-90-1200-A---WL</v>
      </c>
      <c r="M48" s="9">
        <v>0</v>
      </c>
      <c r="N48" s="17"/>
      <c r="O48" s="9"/>
      <c r="P48" s="17"/>
      <c r="Q48" s="17"/>
      <c r="R48" s="17"/>
      <c r="S48" s="17"/>
      <c r="T48" s="17"/>
      <c r="U48" s="17"/>
      <c r="V48" s="17"/>
      <c r="W48" s="17"/>
      <c r="X48">
        <v>0</v>
      </c>
      <c r="Y48">
        <v>0</v>
      </c>
      <c r="Z48">
        <v>0</v>
      </c>
      <c r="AA48">
        <v>0</v>
      </c>
      <c r="AB48">
        <v>0</v>
      </c>
      <c r="AC48">
        <v>0</v>
      </c>
      <c r="AD48">
        <v>0</v>
      </c>
      <c r="AE48">
        <v>0</v>
      </c>
      <c r="AF48">
        <v>0</v>
      </c>
      <c r="AG48">
        <v>0</v>
      </c>
      <c r="AH48">
        <v>0</v>
      </c>
      <c r="AI48">
        <v>0</v>
      </c>
      <c r="AJ48">
        <v>0</v>
      </c>
      <c r="AK48">
        <v>0</v>
      </c>
      <c r="AL48">
        <v>0</v>
      </c>
      <c r="AM48">
        <v>0</v>
      </c>
      <c r="AN48">
        <v>0</v>
      </c>
      <c r="AO48">
        <v>0</v>
      </c>
      <c r="AP48">
        <v>0</v>
      </c>
    </row>
    <row r="49" spans="1:42" x14ac:dyDescent="0.25">
      <c r="A49" s="8" t="s">
        <v>17</v>
      </c>
      <c r="B49" s="8" t="s">
        <v>20</v>
      </c>
      <c r="C49" s="8" t="s">
        <v>2</v>
      </c>
      <c r="D49" s="8">
        <v>90</v>
      </c>
      <c r="E49" s="8">
        <v>1200</v>
      </c>
      <c r="F49" s="8" t="s">
        <v>4</v>
      </c>
      <c r="G49" s="8"/>
      <c r="H49" s="8"/>
      <c r="I49" s="4"/>
      <c r="J49" s="4"/>
      <c r="K49" s="8" t="s">
        <v>36</v>
      </c>
      <c r="L49" s="100" t="str">
        <f t="shared" si="1"/>
        <v>SON68-90-1200-A---WL</v>
      </c>
      <c r="M49" s="11">
        <v>0</v>
      </c>
      <c r="N49" s="17"/>
      <c r="O49" s="11"/>
      <c r="P49" s="17"/>
      <c r="Q49" s="17"/>
      <c r="R49" s="17"/>
      <c r="S49" s="17"/>
      <c r="T49" s="17"/>
      <c r="U49" s="17"/>
      <c r="V49" s="17"/>
      <c r="W49" s="17"/>
      <c r="X49">
        <v>0</v>
      </c>
      <c r="Y49">
        <v>0</v>
      </c>
      <c r="Z49">
        <v>0</v>
      </c>
      <c r="AA49">
        <v>0</v>
      </c>
      <c r="AB49">
        <v>0</v>
      </c>
      <c r="AC49">
        <v>0</v>
      </c>
      <c r="AD49">
        <v>0</v>
      </c>
      <c r="AE49">
        <v>0</v>
      </c>
      <c r="AF49">
        <v>0</v>
      </c>
      <c r="AG49">
        <v>0</v>
      </c>
      <c r="AH49">
        <v>0</v>
      </c>
      <c r="AI49">
        <v>0</v>
      </c>
      <c r="AJ49">
        <v>0</v>
      </c>
      <c r="AK49">
        <v>0</v>
      </c>
      <c r="AL49">
        <v>0</v>
      </c>
      <c r="AM49">
        <v>0</v>
      </c>
      <c r="AN49">
        <v>0</v>
      </c>
      <c r="AO49">
        <v>0</v>
      </c>
      <c r="AP49">
        <v>0</v>
      </c>
    </row>
    <row r="50" spans="1:42" x14ac:dyDescent="0.25">
      <c r="A50" s="8" t="s">
        <v>17</v>
      </c>
      <c r="B50" s="8" t="s">
        <v>21</v>
      </c>
      <c r="C50" s="8" t="s">
        <v>2</v>
      </c>
      <c r="D50" s="8">
        <v>90</v>
      </c>
      <c r="E50" s="8">
        <v>1200</v>
      </c>
      <c r="F50" s="8" t="s">
        <v>4</v>
      </c>
      <c r="G50" s="9"/>
      <c r="H50" s="9"/>
      <c r="I50" s="4"/>
      <c r="J50" s="4"/>
      <c r="K50" s="8" t="s">
        <v>36</v>
      </c>
      <c r="L50" s="100" t="str">
        <f t="shared" si="1"/>
        <v>SON68-90-1200-A---WL</v>
      </c>
      <c r="M50" s="9">
        <v>0</v>
      </c>
      <c r="N50" s="17"/>
      <c r="O50" s="9"/>
      <c r="P50" s="17"/>
      <c r="Q50" s="17"/>
      <c r="R50" s="17"/>
      <c r="S50" s="17"/>
      <c r="T50" s="17"/>
      <c r="U50" s="17"/>
      <c r="V50" s="17"/>
      <c r="W50" s="17"/>
      <c r="X50">
        <v>0</v>
      </c>
      <c r="Y50">
        <v>0</v>
      </c>
      <c r="Z50">
        <v>0</v>
      </c>
      <c r="AA50">
        <v>0</v>
      </c>
      <c r="AB50">
        <v>0</v>
      </c>
      <c r="AC50">
        <v>0</v>
      </c>
      <c r="AD50">
        <v>0</v>
      </c>
      <c r="AE50">
        <v>0</v>
      </c>
      <c r="AF50">
        <v>0</v>
      </c>
      <c r="AG50">
        <v>0</v>
      </c>
      <c r="AH50">
        <v>0</v>
      </c>
      <c r="AI50">
        <v>0</v>
      </c>
      <c r="AJ50">
        <v>0</v>
      </c>
      <c r="AK50">
        <v>0</v>
      </c>
      <c r="AL50">
        <v>0</v>
      </c>
      <c r="AM50">
        <v>0</v>
      </c>
      <c r="AN50">
        <v>0</v>
      </c>
      <c r="AO50">
        <v>0</v>
      </c>
      <c r="AP50">
        <v>0</v>
      </c>
    </row>
    <row r="51" spans="1:42" x14ac:dyDescent="0.25">
      <c r="A51" s="8" t="s">
        <v>17</v>
      </c>
      <c r="B51" s="8" t="s">
        <v>22</v>
      </c>
      <c r="C51" s="8" t="s">
        <v>2</v>
      </c>
      <c r="D51" s="8">
        <v>90</v>
      </c>
      <c r="E51" s="8">
        <v>1200</v>
      </c>
      <c r="F51" s="8" t="s">
        <v>4</v>
      </c>
      <c r="G51" s="9"/>
      <c r="H51" s="9"/>
      <c r="I51" s="4"/>
      <c r="J51" s="4"/>
      <c r="K51" s="8" t="s">
        <v>36</v>
      </c>
      <c r="L51" s="100" t="str">
        <f t="shared" si="1"/>
        <v>SON68-90-1200-A---WL</v>
      </c>
      <c r="M51" s="9">
        <v>0</v>
      </c>
      <c r="N51" s="17"/>
      <c r="O51" s="9"/>
      <c r="P51" s="17"/>
      <c r="Q51" s="17"/>
      <c r="R51" s="17"/>
      <c r="S51" s="17"/>
      <c r="T51" s="17"/>
      <c r="U51" s="17"/>
      <c r="V51" s="17"/>
      <c r="W51" s="17"/>
      <c r="X51">
        <v>0</v>
      </c>
      <c r="Y51">
        <v>0</v>
      </c>
      <c r="Z51">
        <v>0</v>
      </c>
      <c r="AA51">
        <v>0</v>
      </c>
      <c r="AB51">
        <v>0</v>
      </c>
      <c r="AC51">
        <v>0</v>
      </c>
      <c r="AD51">
        <v>0</v>
      </c>
      <c r="AE51">
        <v>0</v>
      </c>
      <c r="AF51">
        <v>0</v>
      </c>
      <c r="AG51">
        <v>0</v>
      </c>
      <c r="AH51">
        <v>0</v>
      </c>
      <c r="AI51">
        <v>0</v>
      </c>
      <c r="AJ51">
        <v>0</v>
      </c>
      <c r="AK51">
        <v>0</v>
      </c>
      <c r="AL51">
        <v>0</v>
      </c>
      <c r="AM51">
        <v>0</v>
      </c>
      <c r="AN51">
        <v>0</v>
      </c>
      <c r="AO51">
        <v>0</v>
      </c>
      <c r="AP51">
        <v>0</v>
      </c>
    </row>
    <row r="52" spans="1:42" x14ac:dyDescent="0.25">
      <c r="A52" s="8" t="s">
        <v>23</v>
      </c>
      <c r="B52" s="8" t="s">
        <v>34</v>
      </c>
      <c r="C52" s="8" t="s">
        <v>2</v>
      </c>
      <c r="D52" s="8">
        <v>90</v>
      </c>
      <c r="E52" s="8">
        <v>10</v>
      </c>
      <c r="F52" s="8" t="s">
        <v>40</v>
      </c>
      <c r="G52" s="8" t="s">
        <v>25</v>
      </c>
      <c r="H52" s="8">
        <v>40</v>
      </c>
      <c r="I52" s="4"/>
      <c r="J52" s="4"/>
      <c r="K52" s="8" t="s">
        <v>36</v>
      </c>
      <c r="L52" s="100" t="str">
        <f t="shared" si="1"/>
        <v>SON68-90-10-A(pH9)-mgn40--WL</v>
      </c>
      <c r="M52" s="8">
        <v>0</v>
      </c>
      <c r="N52" s="8">
        <f>N280</f>
        <v>7.5</v>
      </c>
      <c r="O52" s="8">
        <v>0</v>
      </c>
      <c r="P52" s="8">
        <f>P280</f>
        <v>16</v>
      </c>
      <c r="Q52" s="8"/>
      <c r="R52" s="8">
        <f>R280</f>
        <v>18</v>
      </c>
      <c r="S52" s="8">
        <f>S280</f>
        <v>38.5</v>
      </c>
      <c r="T52" s="8"/>
      <c r="U52" s="8"/>
      <c r="V52" s="8">
        <v>0</v>
      </c>
      <c r="W52" s="8">
        <v>0</v>
      </c>
      <c r="X52">
        <v>0</v>
      </c>
      <c r="Y52">
        <v>0</v>
      </c>
      <c r="Z52">
        <v>0</v>
      </c>
      <c r="AA52">
        <v>0</v>
      </c>
      <c r="AB52">
        <v>0</v>
      </c>
      <c r="AC52">
        <v>0</v>
      </c>
      <c r="AD52">
        <v>0</v>
      </c>
      <c r="AE52">
        <v>0</v>
      </c>
      <c r="AF52">
        <v>0</v>
      </c>
      <c r="AG52">
        <v>0</v>
      </c>
      <c r="AH52">
        <v>0</v>
      </c>
      <c r="AI52">
        <v>0</v>
      </c>
      <c r="AJ52">
        <v>0</v>
      </c>
      <c r="AK52">
        <v>0</v>
      </c>
      <c r="AL52">
        <v>0</v>
      </c>
      <c r="AM52">
        <v>0</v>
      </c>
      <c r="AN52">
        <v>0</v>
      </c>
      <c r="AO52">
        <v>0</v>
      </c>
      <c r="AP52">
        <v>0</v>
      </c>
    </row>
    <row r="53" spans="1:42" x14ac:dyDescent="0.25">
      <c r="A53" s="8" t="s">
        <v>23</v>
      </c>
      <c r="B53" s="8" t="s">
        <v>34</v>
      </c>
      <c r="C53" s="8" t="s">
        <v>2</v>
      </c>
      <c r="D53" s="8">
        <v>90</v>
      </c>
      <c r="E53" s="8">
        <v>10</v>
      </c>
      <c r="F53" s="8" t="s">
        <v>40</v>
      </c>
      <c r="G53" s="8" t="s">
        <v>25</v>
      </c>
      <c r="H53" s="8">
        <v>4</v>
      </c>
      <c r="I53" s="4"/>
      <c r="J53" s="4"/>
      <c r="K53" s="8" t="s">
        <v>36</v>
      </c>
      <c r="L53" s="100" t="str">
        <f t="shared" si="1"/>
        <v>SON68-90-10-A(pH9)-mgn4--WL</v>
      </c>
      <c r="M53">
        <v>0</v>
      </c>
      <c r="N53" s="91">
        <f>N285</f>
        <v>7</v>
      </c>
      <c r="O53" s="91">
        <v>0</v>
      </c>
      <c r="P53" s="91">
        <f>P285</f>
        <v>10.5</v>
      </c>
      <c r="Q53" s="91"/>
      <c r="R53" s="91">
        <f>R285</f>
        <v>10.5</v>
      </c>
      <c r="S53" s="91">
        <f>S285</f>
        <v>16</v>
      </c>
      <c r="T53" s="91"/>
      <c r="U53" s="91"/>
      <c r="V53" s="91">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row>
    <row r="54" spans="1:42" x14ac:dyDescent="0.25">
      <c r="A54" s="8" t="s">
        <v>23</v>
      </c>
      <c r="B54" s="8" t="s">
        <v>34</v>
      </c>
      <c r="C54" s="8" t="s">
        <v>2</v>
      </c>
      <c r="D54" s="8">
        <v>90</v>
      </c>
      <c r="E54" s="8">
        <v>10</v>
      </c>
      <c r="F54" s="8" t="s">
        <v>40</v>
      </c>
      <c r="G54" s="8" t="s">
        <v>26</v>
      </c>
      <c r="H54" s="8">
        <v>40</v>
      </c>
      <c r="I54" s="4"/>
      <c r="J54" s="4"/>
      <c r="K54" s="8" t="s">
        <v>36</v>
      </c>
      <c r="L54" s="100" t="str">
        <f t="shared" si="1"/>
        <v>SON68-90-10-A(pH9)-feoh40--WL</v>
      </c>
      <c r="M54">
        <v>0</v>
      </c>
      <c r="N54" s="15">
        <f>N290</f>
        <v>10</v>
      </c>
      <c r="O54" s="15">
        <v>0</v>
      </c>
      <c r="P54" s="15">
        <f>P290</f>
        <v>26.5</v>
      </c>
      <c r="Q54" s="15"/>
      <c r="R54" s="15">
        <f>R290</f>
        <v>78</v>
      </c>
      <c r="S54" s="15">
        <f>S290</f>
        <v>156.5</v>
      </c>
      <c r="T54" s="15"/>
      <c r="U54" s="15"/>
      <c r="V54" s="15">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row>
    <row r="55" spans="1:42" x14ac:dyDescent="0.25">
      <c r="A55" s="8" t="s">
        <v>23</v>
      </c>
      <c r="B55" s="8" t="s">
        <v>34</v>
      </c>
      <c r="C55" s="8" t="s">
        <v>2</v>
      </c>
      <c r="D55" s="8">
        <v>90</v>
      </c>
      <c r="E55" s="8">
        <v>10</v>
      </c>
      <c r="F55" s="8" t="s">
        <v>40</v>
      </c>
      <c r="G55" s="8" t="s">
        <v>26</v>
      </c>
      <c r="H55" s="8">
        <v>4</v>
      </c>
      <c r="I55" s="4"/>
      <c r="J55" s="4"/>
      <c r="K55" s="8" t="s">
        <v>36</v>
      </c>
      <c r="L55" s="100" t="str">
        <f t="shared" si="1"/>
        <v>SON68-90-10-A(pH9)-feoh4--WL</v>
      </c>
      <c r="M55">
        <v>0</v>
      </c>
      <c r="N55" s="15">
        <f>N295</f>
        <v>10.5</v>
      </c>
      <c r="O55" s="15">
        <v>0</v>
      </c>
      <c r="P55" s="15">
        <f>P295</f>
        <v>23.5</v>
      </c>
      <c r="Q55" s="15"/>
      <c r="R55" s="15">
        <f>R295</f>
        <v>45.5</v>
      </c>
      <c r="S55" s="15">
        <f>S295</f>
        <v>54.5</v>
      </c>
      <c r="T55" s="15"/>
      <c r="U55" s="15"/>
      <c r="V55" s="1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row>
    <row r="56" spans="1:42" x14ac:dyDescent="0.25">
      <c r="A56" s="37" t="s">
        <v>39</v>
      </c>
      <c r="B56" s="37" t="s">
        <v>106</v>
      </c>
      <c r="C56" s="37" t="s">
        <v>73</v>
      </c>
      <c r="D56" s="37">
        <v>110</v>
      </c>
      <c r="E56" s="37">
        <v>10</v>
      </c>
      <c r="F56" s="37" t="s">
        <v>4</v>
      </c>
      <c r="G56" s="37"/>
      <c r="H56" s="37"/>
      <c r="I56" s="37"/>
      <c r="J56" s="37" t="s">
        <v>64</v>
      </c>
      <c r="K56" s="37" t="s">
        <v>36</v>
      </c>
      <c r="L56" s="101" t="str">
        <f t="shared" si="1"/>
        <v>MW-110-10-A--EIR-WL</v>
      </c>
      <c r="N56" s="39">
        <f>AVERAGE(15.5,13.6)</f>
        <v>14.55</v>
      </c>
      <c r="O56" s="15"/>
      <c r="P56" s="39">
        <f>AVERAGE(23,23.2)</f>
        <v>23.1</v>
      </c>
      <c r="Q56" s="15"/>
      <c r="R56" s="15"/>
      <c r="S56" s="15"/>
      <c r="T56" s="15"/>
      <c r="U56" s="15"/>
      <c r="V56" s="15"/>
    </row>
    <row r="57" spans="1:42" x14ac:dyDescent="0.25">
      <c r="A57" s="37" t="s">
        <v>39</v>
      </c>
      <c r="B57" s="37" t="s">
        <v>106</v>
      </c>
      <c r="C57" s="37" t="s">
        <v>73</v>
      </c>
      <c r="D57" s="37">
        <v>110</v>
      </c>
      <c r="E57" s="37">
        <v>10</v>
      </c>
      <c r="F57" s="37" t="s">
        <v>4</v>
      </c>
      <c r="G57" s="37"/>
      <c r="H57" s="37"/>
      <c r="I57" s="37"/>
      <c r="J57" s="37" t="s">
        <v>104</v>
      </c>
      <c r="K57" s="37" t="s">
        <v>36</v>
      </c>
      <c r="L57" s="101" t="str">
        <f t="shared" si="1"/>
        <v>MW-110-10-A--BNFL-WL</v>
      </c>
      <c r="N57" s="39">
        <f>AVERAGE(15.8,14.23)</f>
        <v>15.015000000000001</v>
      </c>
      <c r="O57" s="15"/>
      <c r="P57" s="39">
        <f>AVERAGE(22.45,21.02)</f>
        <v>21.734999999999999</v>
      </c>
      <c r="Q57" s="15"/>
      <c r="R57" s="15"/>
      <c r="S57" s="15"/>
      <c r="T57" s="15"/>
      <c r="U57" s="15"/>
      <c r="V57" s="15"/>
    </row>
    <row r="58" spans="1:42" s="38" customFormat="1" x14ac:dyDescent="0.25">
      <c r="A58" s="37" t="s">
        <v>39</v>
      </c>
      <c r="B58" s="37" t="s">
        <v>105</v>
      </c>
      <c r="C58" s="37" t="s">
        <v>73</v>
      </c>
      <c r="D58" s="37">
        <v>90</v>
      </c>
      <c r="E58" s="37">
        <v>10</v>
      </c>
      <c r="F58" s="37" t="s">
        <v>4</v>
      </c>
      <c r="G58" s="37"/>
      <c r="H58" s="37"/>
      <c r="I58" s="37"/>
      <c r="J58" s="37" t="s">
        <v>64</v>
      </c>
      <c r="K58" s="37" t="s">
        <v>36</v>
      </c>
      <c r="L58" s="101" t="str">
        <f t="shared" si="1"/>
        <v>MW-90-10-A--EIR-WL</v>
      </c>
      <c r="N58" s="39">
        <f>AVERAGE(6.64,6.28)</f>
        <v>6.46</v>
      </c>
      <c r="O58" s="39"/>
      <c r="P58" s="39">
        <f>AVERAGE(16.2,17.7)</f>
        <v>16.95</v>
      </c>
      <c r="Q58" s="39"/>
      <c r="R58" s="39">
        <f>AVERAGE(31.9,33.9)</f>
        <v>32.9</v>
      </c>
      <c r="S58" s="39">
        <f>AVERAGE(36.7,40.9)</f>
        <v>38.799999999999997</v>
      </c>
      <c r="T58" s="39"/>
      <c r="U58" s="39"/>
      <c r="V58" s="39"/>
    </row>
    <row r="59" spans="1:42" s="38" customFormat="1" x14ac:dyDescent="0.25">
      <c r="A59" s="37" t="s">
        <v>39</v>
      </c>
      <c r="B59" s="37" t="s">
        <v>105</v>
      </c>
      <c r="C59" s="37" t="s">
        <v>73</v>
      </c>
      <c r="D59" s="37">
        <v>90</v>
      </c>
      <c r="E59" s="37">
        <v>10</v>
      </c>
      <c r="F59" s="37" t="s">
        <v>4</v>
      </c>
      <c r="G59" s="37"/>
      <c r="H59" s="37"/>
      <c r="I59" s="37"/>
      <c r="J59" s="37" t="s">
        <v>104</v>
      </c>
      <c r="K59" s="37" t="s">
        <v>36</v>
      </c>
      <c r="L59" s="101" t="str">
        <f t="shared" si="1"/>
        <v>MW-90-10-A--BNFL-WL</v>
      </c>
      <c r="N59" s="39">
        <f>AVERAGE(5.18,14.19)</f>
        <v>9.6849999999999987</v>
      </c>
      <c r="O59" s="39"/>
      <c r="P59" s="39">
        <f>AVERAGE(11.77,15.06)</f>
        <v>13.414999999999999</v>
      </c>
      <c r="Q59" s="39"/>
      <c r="R59" s="39">
        <f>AVERAGE(25.22,24.8)</f>
        <v>25.009999999999998</v>
      </c>
      <c r="S59" s="39"/>
      <c r="T59" s="39"/>
      <c r="U59" s="39"/>
      <c r="V59" s="39"/>
    </row>
    <row r="60" spans="1:42" s="37" customFormat="1" x14ac:dyDescent="0.25">
      <c r="A60" s="37" t="s">
        <v>39</v>
      </c>
      <c r="B60" s="37" t="s">
        <v>103</v>
      </c>
      <c r="C60" s="37" t="s">
        <v>73</v>
      </c>
      <c r="D60" s="37">
        <v>70</v>
      </c>
      <c r="E60" s="37">
        <v>10</v>
      </c>
      <c r="F60" s="37" t="s">
        <v>4</v>
      </c>
      <c r="J60" s="37" t="s">
        <v>64</v>
      </c>
      <c r="K60" s="37" t="s">
        <v>36</v>
      </c>
      <c r="L60" s="101" t="str">
        <f t="shared" si="1"/>
        <v>MW-70-10-A--EIR-WL</v>
      </c>
      <c r="M60" s="37">
        <v>0</v>
      </c>
      <c r="N60" s="39">
        <v>0</v>
      </c>
      <c r="O60" s="39">
        <v>0</v>
      </c>
      <c r="P60" s="39">
        <v>6.96</v>
      </c>
      <c r="Q60" s="39"/>
      <c r="R60" s="39">
        <v>1.49</v>
      </c>
      <c r="S60" s="39">
        <v>0</v>
      </c>
      <c r="T60" s="39"/>
      <c r="U60" s="39"/>
      <c r="V60" s="39">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row>
    <row r="61" spans="1:42" s="37" customFormat="1" x14ac:dyDescent="0.25">
      <c r="A61" s="37" t="s">
        <v>39</v>
      </c>
      <c r="B61" s="37" t="s">
        <v>103</v>
      </c>
      <c r="C61" s="37" t="s">
        <v>73</v>
      </c>
      <c r="D61" s="37">
        <v>70</v>
      </c>
      <c r="E61" s="37">
        <v>10</v>
      </c>
      <c r="F61" s="37" t="s">
        <v>4</v>
      </c>
      <c r="J61" s="37" t="s">
        <v>104</v>
      </c>
      <c r="K61" s="37" t="s">
        <v>36</v>
      </c>
      <c r="L61" s="101" t="str">
        <f t="shared" si="1"/>
        <v>MW-70-10-A--BNFL-WL</v>
      </c>
      <c r="M61" s="37">
        <v>0</v>
      </c>
      <c r="N61" s="39">
        <v>0</v>
      </c>
      <c r="O61" s="39">
        <v>0</v>
      </c>
      <c r="P61" s="39">
        <v>4.4800000000000004</v>
      </c>
      <c r="Q61" s="39"/>
      <c r="R61" s="39">
        <v>0</v>
      </c>
      <c r="S61" s="39">
        <v>0</v>
      </c>
      <c r="T61" s="39"/>
      <c r="U61" s="39"/>
      <c r="V61" s="39">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row>
    <row r="62" spans="1:42" s="37" customFormat="1" x14ac:dyDescent="0.25">
      <c r="A62" s="37" t="s">
        <v>39</v>
      </c>
      <c r="B62" s="37" t="s">
        <v>108</v>
      </c>
      <c r="C62" s="37" t="s">
        <v>73</v>
      </c>
      <c r="D62" s="37">
        <v>110</v>
      </c>
      <c r="E62" s="37">
        <v>1320</v>
      </c>
      <c r="F62" s="37" t="s">
        <v>4</v>
      </c>
      <c r="K62" s="37" t="s">
        <v>36</v>
      </c>
      <c r="L62" s="101" t="str">
        <f t="shared" si="1"/>
        <v>MW-110-1320-A---WL</v>
      </c>
      <c r="N62" s="39"/>
      <c r="O62" s="39"/>
      <c r="P62" s="39"/>
      <c r="Q62" s="39"/>
      <c r="R62" s="39"/>
      <c r="S62" s="39"/>
      <c r="T62" s="39"/>
      <c r="U62" s="39"/>
      <c r="V62" s="39"/>
    </row>
    <row r="63" spans="1:42" s="37" customFormat="1" x14ac:dyDescent="0.25">
      <c r="A63" s="37" t="s">
        <v>39</v>
      </c>
      <c r="B63" s="37" t="s">
        <v>107</v>
      </c>
      <c r="C63" s="37" t="s">
        <v>73</v>
      </c>
      <c r="D63" s="37">
        <v>90</v>
      </c>
      <c r="E63" s="37">
        <v>1320</v>
      </c>
      <c r="F63" s="37" t="s">
        <v>4</v>
      </c>
      <c r="J63" s="37" t="s">
        <v>64</v>
      </c>
      <c r="K63" s="37" t="s">
        <v>36</v>
      </c>
      <c r="L63" s="101" t="str">
        <f t="shared" si="1"/>
        <v>MW-90-1320-A--EIR-WL</v>
      </c>
      <c r="N63" s="39">
        <f>AVERAGE(1.18,1.17)</f>
        <v>1.1749999999999998</v>
      </c>
      <c r="O63" s="39"/>
      <c r="P63" s="39">
        <f>AVERAGE(0.49,0.63)</f>
        <v>0.56000000000000005</v>
      </c>
      <c r="Q63" s="39"/>
      <c r="R63" s="39">
        <f>AVERAGE(2.1,1.93)</f>
        <v>2.0150000000000001</v>
      </c>
      <c r="S63" s="39">
        <f>AVERAGE(2.87,2.59)</f>
        <v>2.73</v>
      </c>
      <c r="T63" s="39"/>
      <c r="U63" s="39"/>
      <c r="V63" s="39"/>
    </row>
    <row r="64" spans="1:42" s="37" customFormat="1" x14ac:dyDescent="0.25">
      <c r="A64" s="37" t="s">
        <v>39</v>
      </c>
      <c r="B64" s="37" t="s">
        <v>107</v>
      </c>
      <c r="C64" s="37" t="s">
        <v>73</v>
      </c>
      <c r="D64" s="37">
        <v>90</v>
      </c>
      <c r="E64" s="37">
        <v>1320</v>
      </c>
      <c r="F64" s="37" t="s">
        <v>4</v>
      </c>
      <c r="J64" s="37" t="s">
        <v>104</v>
      </c>
      <c r="K64" s="37" t="s">
        <v>36</v>
      </c>
      <c r="L64" s="101" t="str">
        <f t="shared" si="1"/>
        <v>MW-90-1320-A--BNFL-WL</v>
      </c>
      <c r="N64" s="39">
        <f>AVERAGE(1.03,0.94)</f>
        <v>0.98499999999999999</v>
      </c>
      <c r="O64" s="39"/>
      <c r="P64" s="39">
        <f>AVERAGE(1.36,1.35)</f>
        <v>1.355</v>
      </c>
      <c r="Q64" s="39">
        <f>AVERAGE(1.24,1.54)</f>
        <v>1.3900000000000001</v>
      </c>
      <c r="R64" s="39">
        <v>0.75</v>
      </c>
      <c r="S64" s="39"/>
      <c r="T64" s="39"/>
      <c r="U64" s="39"/>
      <c r="V64" s="39"/>
    </row>
    <row r="65" spans="1:42" s="37" customFormat="1" x14ac:dyDescent="0.25">
      <c r="A65" s="37" t="s">
        <v>39</v>
      </c>
      <c r="B65" s="37" t="s">
        <v>106</v>
      </c>
      <c r="C65" s="37" t="s">
        <v>73</v>
      </c>
      <c r="D65" s="37">
        <v>70</v>
      </c>
      <c r="E65" s="37">
        <v>1320</v>
      </c>
      <c r="F65" s="37" t="s">
        <v>4</v>
      </c>
      <c r="K65" s="37" t="s">
        <v>36</v>
      </c>
      <c r="L65" s="101" t="str">
        <f t="shared" si="1"/>
        <v>MW-70-1320-A---WL</v>
      </c>
      <c r="M65" s="37">
        <v>0</v>
      </c>
      <c r="N65" s="39">
        <f>AVERAGE(1.41,1.35)</f>
        <v>1.38</v>
      </c>
      <c r="O65" s="39">
        <v>0</v>
      </c>
      <c r="P65" s="39">
        <f>AVERAGE(2.05,0.7)</f>
        <v>1.375</v>
      </c>
      <c r="Q65" s="39"/>
      <c r="R65" s="39">
        <v>4.34</v>
      </c>
      <c r="S65" s="39">
        <v>0</v>
      </c>
      <c r="T65" s="39"/>
      <c r="U65" s="39"/>
      <c r="V65" s="39">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row>
    <row r="66" spans="1:42" s="37" customFormat="1" x14ac:dyDescent="0.25">
      <c r="A66" s="37" t="s">
        <v>17</v>
      </c>
      <c r="B66" s="37" t="s">
        <v>124</v>
      </c>
      <c r="C66" s="37" t="s">
        <v>73</v>
      </c>
      <c r="D66" s="37">
        <v>90</v>
      </c>
      <c r="E66" s="37">
        <v>1200</v>
      </c>
      <c r="F66" s="37" t="s">
        <v>4</v>
      </c>
      <c r="G66" s="37">
        <v>0</v>
      </c>
      <c r="H66" s="37">
        <v>0</v>
      </c>
      <c r="I66" s="37">
        <v>0</v>
      </c>
      <c r="J66" s="37">
        <v>0</v>
      </c>
      <c r="K66" s="37" t="s">
        <v>36</v>
      </c>
      <c r="L66" s="101" t="str">
        <f t="shared" si="1"/>
        <v>MW-90-1200-A-00-00-WL</v>
      </c>
      <c r="N66" s="39"/>
      <c r="O66" s="39"/>
      <c r="P66" s="39"/>
      <c r="Q66" s="39"/>
      <c r="R66" s="39"/>
      <c r="S66" s="39"/>
      <c r="T66" s="39"/>
      <c r="U66" s="39"/>
      <c r="V66" s="39"/>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row>
    <row r="67" spans="1:42" s="37" customFormat="1" x14ac:dyDescent="0.25">
      <c r="A67" s="37" t="s">
        <v>17</v>
      </c>
      <c r="B67" s="37" t="s">
        <v>125</v>
      </c>
      <c r="C67" s="37" t="s">
        <v>73</v>
      </c>
      <c r="D67" s="37">
        <v>90</v>
      </c>
      <c r="E67" s="37">
        <v>1200</v>
      </c>
      <c r="F67" s="37" t="s">
        <v>4</v>
      </c>
      <c r="G67" s="37">
        <v>0</v>
      </c>
      <c r="H67" s="37">
        <v>0</v>
      </c>
      <c r="I67" s="37">
        <v>0</v>
      </c>
      <c r="J67" s="37">
        <v>0</v>
      </c>
      <c r="K67" s="37" t="s">
        <v>36</v>
      </c>
      <c r="L67" s="101" t="str">
        <f t="shared" si="1"/>
        <v>MW-90-1200-A-00-00-WL</v>
      </c>
      <c r="N67" s="39"/>
      <c r="O67" s="39"/>
      <c r="P67" s="39"/>
      <c r="Q67" s="39"/>
      <c r="R67" s="39"/>
      <c r="S67" s="39"/>
      <c r="T67" s="39"/>
      <c r="U67" s="39"/>
      <c r="V67" s="39"/>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row>
    <row r="68" spans="1:42" s="37" customFormat="1" x14ac:dyDescent="0.25">
      <c r="A68" s="37" t="s">
        <v>17</v>
      </c>
      <c r="B68" s="37" t="s">
        <v>126</v>
      </c>
      <c r="C68" s="37" t="s">
        <v>73</v>
      </c>
      <c r="D68" s="37">
        <v>90</v>
      </c>
      <c r="E68" s="37">
        <v>1200</v>
      </c>
      <c r="F68" s="37" t="s">
        <v>4</v>
      </c>
      <c r="G68" s="37">
        <v>0</v>
      </c>
      <c r="H68" s="37">
        <v>0</v>
      </c>
      <c r="I68" s="37">
        <v>0</v>
      </c>
      <c r="J68" s="37">
        <v>0</v>
      </c>
      <c r="K68" s="37" t="s">
        <v>36</v>
      </c>
      <c r="L68" s="101" t="str">
        <f t="shared" si="1"/>
        <v>MW-90-1200-A-00-00-WL</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row>
    <row r="69" spans="1:42" s="37" customFormat="1" x14ac:dyDescent="0.25">
      <c r="A69" s="37" t="s">
        <v>17</v>
      </c>
      <c r="B69" s="37" t="s">
        <v>127</v>
      </c>
      <c r="C69" s="37" t="s">
        <v>73</v>
      </c>
      <c r="D69" s="37">
        <v>90</v>
      </c>
      <c r="E69" s="37">
        <v>1200</v>
      </c>
      <c r="F69" s="37" t="s">
        <v>4</v>
      </c>
      <c r="G69" s="37">
        <v>0</v>
      </c>
      <c r="H69" s="37">
        <v>0</v>
      </c>
      <c r="I69" s="37">
        <v>0</v>
      </c>
      <c r="J69" s="37">
        <v>0</v>
      </c>
      <c r="K69" s="37" t="s">
        <v>36</v>
      </c>
      <c r="L69" s="101" t="str">
        <f t="shared" si="1"/>
        <v>MW-90-1200-A-00-00-WL</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row>
    <row r="70" spans="1:42" s="37" customFormat="1" x14ac:dyDescent="0.25">
      <c r="A70" s="37" t="s">
        <v>17</v>
      </c>
      <c r="B70" s="37" t="s">
        <v>128</v>
      </c>
      <c r="C70" s="37" t="s">
        <v>73</v>
      </c>
      <c r="D70" s="37">
        <v>90</v>
      </c>
      <c r="E70" s="37">
        <v>1200</v>
      </c>
      <c r="F70" s="37" t="s">
        <v>4</v>
      </c>
      <c r="G70" s="37">
        <v>0</v>
      </c>
      <c r="H70" s="37">
        <v>0</v>
      </c>
      <c r="I70" s="37">
        <v>0</v>
      </c>
      <c r="J70" s="37">
        <v>0</v>
      </c>
      <c r="K70" s="37" t="s">
        <v>36</v>
      </c>
      <c r="L70" s="101" t="str">
        <f t="shared" si="1"/>
        <v>MW-90-1200-A-00-00-WL</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row>
    <row r="71" spans="1:42" x14ac:dyDescent="0.25">
      <c r="A71" s="1">
        <v>0</v>
      </c>
      <c r="B71" s="1">
        <v>0</v>
      </c>
      <c r="C71">
        <v>0</v>
      </c>
      <c r="D71">
        <v>0</v>
      </c>
      <c r="E71">
        <v>0</v>
      </c>
      <c r="F71">
        <v>0</v>
      </c>
      <c r="G71">
        <v>0</v>
      </c>
      <c r="H71">
        <v>0</v>
      </c>
      <c r="I71">
        <v>0</v>
      </c>
      <c r="J71">
        <v>0</v>
      </c>
      <c r="K71">
        <v>0</v>
      </c>
      <c r="L71" s="102">
        <v>0</v>
      </c>
      <c r="M71">
        <v>0</v>
      </c>
      <c r="N71">
        <v>0</v>
      </c>
      <c r="O71">
        <v>0</v>
      </c>
      <c r="P71">
        <v>0</v>
      </c>
      <c r="R71">
        <v>0</v>
      </c>
      <c r="S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row>
    <row r="72" spans="1:42" x14ac:dyDescent="0.25">
      <c r="A72" s="1">
        <v>0</v>
      </c>
      <c r="B72" s="1">
        <v>0</v>
      </c>
      <c r="C72">
        <v>0</v>
      </c>
      <c r="D72">
        <v>0</v>
      </c>
      <c r="E72">
        <v>0</v>
      </c>
      <c r="F72">
        <v>0</v>
      </c>
      <c r="G72">
        <v>0</v>
      </c>
      <c r="H72">
        <v>0</v>
      </c>
      <c r="I72">
        <v>0</v>
      </c>
      <c r="J72">
        <v>0</v>
      </c>
      <c r="K72">
        <v>0</v>
      </c>
      <c r="L72" s="102">
        <v>0</v>
      </c>
      <c r="M72">
        <v>0</v>
      </c>
      <c r="N72">
        <v>0</v>
      </c>
      <c r="O72">
        <v>0</v>
      </c>
      <c r="P72">
        <v>0</v>
      </c>
      <c r="R72">
        <v>0</v>
      </c>
      <c r="S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row>
    <row r="73" spans="1:42" x14ac:dyDescent="0.25">
      <c r="A73" s="1">
        <v>0</v>
      </c>
      <c r="B73" s="1">
        <v>0</v>
      </c>
      <c r="C73">
        <v>0</v>
      </c>
      <c r="D73">
        <v>0</v>
      </c>
      <c r="E73">
        <v>0</v>
      </c>
      <c r="F73">
        <v>0</v>
      </c>
      <c r="G73">
        <v>0</v>
      </c>
      <c r="H73">
        <v>0</v>
      </c>
      <c r="I73">
        <v>0</v>
      </c>
      <c r="J73">
        <v>0</v>
      </c>
      <c r="K73">
        <v>0</v>
      </c>
      <c r="L73" s="102">
        <v>0</v>
      </c>
      <c r="M73">
        <v>0</v>
      </c>
      <c r="N73">
        <v>0</v>
      </c>
      <c r="O73">
        <v>0</v>
      </c>
      <c r="P73">
        <v>0</v>
      </c>
      <c r="R73">
        <v>0</v>
      </c>
      <c r="S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row>
    <row r="74" spans="1:42" x14ac:dyDescent="0.25">
      <c r="A74" s="1">
        <v>0</v>
      </c>
      <c r="B74" s="1">
        <v>0</v>
      </c>
      <c r="C74">
        <v>0</v>
      </c>
      <c r="D74">
        <v>0</v>
      </c>
      <c r="E74">
        <v>0</v>
      </c>
      <c r="F74">
        <v>0</v>
      </c>
      <c r="G74">
        <v>0</v>
      </c>
      <c r="H74">
        <v>0</v>
      </c>
      <c r="I74">
        <v>0</v>
      </c>
      <c r="J74">
        <v>0</v>
      </c>
      <c r="K74">
        <v>0</v>
      </c>
      <c r="L74" s="102">
        <v>0</v>
      </c>
      <c r="M74">
        <v>0</v>
      </c>
      <c r="N74">
        <v>0</v>
      </c>
      <c r="O74">
        <v>0</v>
      </c>
      <c r="P74">
        <v>0</v>
      </c>
      <c r="R74">
        <v>0</v>
      </c>
      <c r="S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row>
    <row r="75" spans="1:42" x14ac:dyDescent="0.25">
      <c r="A75" s="1">
        <v>0</v>
      </c>
      <c r="B75" s="1">
        <v>0</v>
      </c>
      <c r="C75">
        <v>0</v>
      </c>
      <c r="D75">
        <v>0</v>
      </c>
      <c r="E75">
        <v>0</v>
      </c>
      <c r="F75">
        <v>0</v>
      </c>
      <c r="G75">
        <v>0</v>
      </c>
      <c r="H75">
        <v>0</v>
      </c>
      <c r="I75">
        <v>0</v>
      </c>
      <c r="J75">
        <v>0</v>
      </c>
      <c r="K75">
        <v>0</v>
      </c>
      <c r="L75" s="102">
        <v>0</v>
      </c>
      <c r="M75">
        <v>0</v>
      </c>
      <c r="N75">
        <v>0</v>
      </c>
      <c r="O75">
        <v>0</v>
      </c>
      <c r="P75">
        <v>0</v>
      </c>
      <c r="R75">
        <v>0</v>
      </c>
      <c r="S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row>
    <row r="76" spans="1:42" x14ac:dyDescent="0.25">
      <c r="A76" s="1">
        <v>0</v>
      </c>
      <c r="B76" s="1">
        <v>0</v>
      </c>
      <c r="C76">
        <v>0</v>
      </c>
      <c r="D76">
        <v>0</v>
      </c>
      <c r="E76">
        <v>0</v>
      </c>
      <c r="F76">
        <v>0</v>
      </c>
      <c r="G76">
        <v>0</v>
      </c>
      <c r="H76">
        <v>0</v>
      </c>
      <c r="I76">
        <v>0</v>
      </c>
      <c r="J76">
        <v>0</v>
      </c>
      <c r="K76">
        <v>0</v>
      </c>
      <c r="L76" s="102">
        <v>0</v>
      </c>
      <c r="M76">
        <v>0</v>
      </c>
      <c r="N76">
        <v>0</v>
      </c>
      <c r="O76">
        <v>0</v>
      </c>
      <c r="P76">
        <v>0</v>
      </c>
      <c r="R76">
        <v>0</v>
      </c>
      <c r="S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row>
    <row r="77" spans="1:42" x14ac:dyDescent="0.25">
      <c r="A77" s="1">
        <v>0</v>
      </c>
      <c r="B77" s="1">
        <v>0</v>
      </c>
      <c r="C77">
        <v>0</v>
      </c>
      <c r="D77">
        <v>0</v>
      </c>
      <c r="E77">
        <v>0</v>
      </c>
      <c r="F77">
        <v>0</v>
      </c>
      <c r="G77">
        <v>0</v>
      </c>
      <c r="H77">
        <v>0</v>
      </c>
      <c r="I77">
        <v>0</v>
      </c>
      <c r="J77">
        <v>0</v>
      </c>
      <c r="K77">
        <v>0</v>
      </c>
      <c r="L77" s="102">
        <v>0</v>
      </c>
      <c r="M77">
        <v>0</v>
      </c>
      <c r="N77">
        <v>0</v>
      </c>
      <c r="O77">
        <v>0</v>
      </c>
      <c r="P77">
        <v>0</v>
      </c>
      <c r="R77">
        <v>0</v>
      </c>
      <c r="S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row>
    <row r="78" spans="1:42" x14ac:dyDescent="0.25">
      <c r="A78" s="1">
        <v>0</v>
      </c>
      <c r="B78" s="1">
        <v>0</v>
      </c>
      <c r="C78">
        <v>0</v>
      </c>
      <c r="D78">
        <v>0</v>
      </c>
      <c r="E78">
        <v>0</v>
      </c>
      <c r="F78">
        <v>0</v>
      </c>
      <c r="G78">
        <v>0</v>
      </c>
      <c r="H78">
        <v>0</v>
      </c>
      <c r="I78">
        <v>0</v>
      </c>
      <c r="J78">
        <v>0</v>
      </c>
      <c r="K78">
        <v>0</v>
      </c>
      <c r="L78" s="102">
        <v>0</v>
      </c>
      <c r="M78">
        <v>0</v>
      </c>
      <c r="N78">
        <v>0</v>
      </c>
      <c r="O78">
        <v>0</v>
      </c>
      <c r="P78">
        <v>0</v>
      </c>
      <c r="R78">
        <v>0</v>
      </c>
      <c r="S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row>
    <row r="79" spans="1:42" x14ac:dyDescent="0.25">
      <c r="A79" s="1">
        <v>0</v>
      </c>
      <c r="B79" s="1">
        <v>0</v>
      </c>
      <c r="C79">
        <v>0</v>
      </c>
      <c r="D79">
        <v>0</v>
      </c>
      <c r="E79">
        <v>0</v>
      </c>
      <c r="F79">
        <v>0</v>
      </c>
      <c r="G79">
        <v>0</v>
      </c>
      <c r="H79">
        <v>0</v>
      </c>
      <c r="I79">
        <v>0</v>
      </c>
      <c r="J79">
        <v>0</v>
      </c>
      <c r="K79">
        <v>0</v>
      </c>
      <c r="L79" s="102">
        <v>0</v>
      </c>
      <c r="M79">
        <v>0</v>
      </c>
      <c r="N79">
        <v>0</v>
      </c>
      <c r="O79">
        <v>0</v>
      </c>
      <c r="P79">
        <v>0</v>
      </c>
      <c r="R79">
        <v>0</v>
      </c>
      <c r="S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row>
    <row r="80" spans="1:42" x14ac:dyDescent="0.25">
      <c r="A80" s="1">
        <v>0</v>
      </c>
      <c r="B80" s="1">
        <v>0</v>
      </c>
      <c r="C80">
        <v>0</v>
      </c>
      <c r="D80">
        <v>0</v>
      </c>
      <c r="E80">
        <v>0</v>
      </c>
      <c r="F80">
        <v>0</v>
      </c>
      <c r="G80">
        <v>0</v>
      </c>
      <c r="H80">
        <v>0</v>
      </c>
      <c r="I80">
        <v>0</v>
      </c>
      <c r="J80">
        <v>0</v>
      </c>
      <c r="K80">
        <v>0</v>
      </c>
      <c r="L80" s="102">
        <v>0</v>
      </c>
      <c r="M80">
        <v>0</v>
      </c>
      <c r="N80">
        <v>0</v>
      </c>
      <c r="O80">
        <v>0</v>
      </c>
      <c r="P80">
        <v>0</v>
      </c>
      <c r="R80">
        <v>0</v>
      </c>
      <c r="S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row>
    <row r="81" spans="1:42" x14ac:dyDescent="0.25">
      <c r="A81" s="1">
        <v>0</v>
      </c>
      <c r="B81" s="1">
        <v>0</v>
      </c>
      <c r="C81">
        <v>0</v>
      </c>
      <c r="D81">
        <v>0</v>
      </c>
      <c r="E81">
        <v>0</v>
      </c>
      <c r="F81">
        <v>0</v>
      </c>
      <c r="G81">
        <v>0</v>
      </c>
      <c r="H81">
        <v>0</v>
      </c>
      <c r="I81">
        <v>0</v>
      </c>
      <c r="J81">
        <v>0</v>
      </c>
      <c r="K81">
        <v>0</v>
      </c>
      <c r="L81" s="102">
        <v>0</v>
      </c>
      <c r="M81">
        <v>0</v>
      </c>
      <c r="N81">
        <v>0</v>
      </c>
      <c r="O81">
        <v>0</v>
      </c>
      <c r="P81">
        <v>0</v>
      </c>
      <c r="R81">
        <v>0</v>
      </c>
      <c r="S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row>
    <row r="82" spans="1:42" x14ac:dyDescent="0.25">
      <c r="A82" s="1">
        <v>0</v>
      </c>
      <c r="B82" s="1">
        <v>0</v>
      </c>
      <c r="C82">
        <v>0</v>
      </c>
      <c r="D82">
        <v>0</v>
      </c>
      <c r="E82">
        <v>0</v>
      </c>
      <c r="F82">
        <v>0</v>
      </c>
      <c r="G82">
        <v>0</v>
      </c>
      <c r="H82">
        <v>0</v>
      </c>
      <c r="I82">
        <v>0</v>
      </c>
      <c r="J82">
        <v>0</v>
      </c>
      <c r="K82">
        <v>0</v>
      </c>
      <c r="L82" s="102">
        <v>0</v>
      </c>
      <c r="M82">
        <v>0</v>
      </c>
      <c r="N82">
        <v>0</v>
      </c>
      <c r="O82">
        <v>0</v>
      </c>
      <c r="P82">
        <v>0</v>
      </c>
      <c r="R82">
        <v>0</v>
      </c>
      <c r="S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row>
    <row r="83" spans="1:42" x14ac:dyDescent="0.25">
      <c r="A83" s="1">
        <v>0</v>
      </c>
      <c r="B83" s="1">
        <v>0</v>
      </c>
      <c r="C83">
        <v>0</v>
      </c>
      <c r="D83">
        <v>0</v>
      </c>
      <c r="E83">
        <v>0</v>
      </c>
      <c r="F83">
        <v>0</v>
      </c>
      <c r="G83">
        <v>0</v>
      </c>
      <c r="H83">
        <v>0</v>
      </c>
      <c r="I83">
        <v>0</v>
      </c>
      <c r="J83">
        <v>0</v>
      </c>
      <c r="K83">
        <v>0</v>
      </c>
      <c r="L83" s="102">
        <v>0</v>
      </c>
      <c r="M83">
        <v>0</v>
      </c>
      <c r="N83">
        <v>0</v>
      </c>
      <c r="O83">
        <v>0</v>
      </c>
      <c r="P83">
        <v>0</v>
      </c>
      <c r="R83">
        <v>0</v>
      </c>
      <c r="S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row>
    <row r="84" spans="1:42" x14ac:dyDescent="0.25">
      <c r="A84" s="1">
        <v>0</v>
      </c>
      <c r="B84" s="1">
        <v>0</v>
      </c>
      <c r="C84">
        <v>0</v>
      </c>
      <c r="D84">
        <v>0</v>
      </c>
      <c r="E84">
        <v>0</v>
      </c>
      <c r="F84">
        <v>0</v>
      </c>
      <c r="G84">
        <v>0</v>
      </c>
      <c r="H84">
        <v>0</v>
      </c>
      <c r="I84">
        <v>0</v>
      </c>
      <c r="J84">
        <v>0</v>
      </c>
      <c r="K84">
        <v>0</v>
      </c>
      <c r="L84" s="102">
        <v>0</v>
      </c>
      <c r="M84">
        <v>0</v>
      </c>
      <c r="N84">
        <v>0</v>
      </c>
      <c r="O84">
        <v>0</v>
      </c>
      <c r="P84">
        <v>0</v>
      </c>
      <c r="R84">
        <v>0</v>
      </c>
      <c r="S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row>
    <row r="85" spans="1:42" x14ac:dyDescent="0.25">
      <c r="A85" s="1">
        <v>0</v>
      </c>
      <c r="B85" s="1">
        <v>0</v>
      </c>
      <c r="C85">
        <v>0</v>
      </c>
      <c r="D85">
        <v>0</v>
      </c>
      <c r="E85">
        <v>0</v>
      </c>
      <c r="F85">
        <v>0</v>
      </c>
      <c r="G85">
        <v>0</v>
      </c>
      <c r="H85">
        <v>0</v>
      </c>
      <c r="I85">
        <v>0</v>
      </c>
      <c r="J85">
        <v>0</v>
      </c>
      <c r="K85">
        <v>0</v>
      </c>
      <c r="L85" s="102">
        <v>0</v>
      </c>
      <c r="M85">
        <v>0</v>
      </c>
      <c r="N85">
        <v>0</v>
      </c>
      <c r="O85">
        <v>0</v>
      </c>
      <c r="P85">
        <v>0</v>
      </c>
      <c r="R85">
        <v>0</v>
      </c>
      <c r="S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row>
    <row r="86" spans="1:42" x14ac:dyDescent="0.25">
      <c r="A86" s="1">
        <v>0</v>
      </c>
      <c r="B86" s="1">
        <v>0</v>
      </c>
      <c r="C86">
        <v>0</v>
      </c>
      <c r="D86">
        <v>0</v>
      </c>
      <c r="E86">
        <v>0</v>
      </c>
      <c r="F86">
        <v>0</v>
      </c>
      <c r="G86">
        <v>0</v>
      </c>
      <c r="H86">
        <v>0</v>
      </c>
      <c r="I86">
        <v>0</v>
      </c>
      <c r="J86">
        <v>0</v>
      </c>
      <c r="K86">
        <v>0</v>
      </c>
      <c r="L86" s="102">
        <v>0</v>
      </c>
      <c r="M86">
        <v>0</v>
      </c>
      <c r="N86">
        <v>0</v>
      </c>
      <c r="O86">
        <v>0</v>
      </c>
      <c r="P86">
        <v>0</v>
      </c>
      <c r="R86">
        <v>0</v>
      </c>
      <c r="S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row>
    <row r="87" spans="1:42" x14ac:dyDescent="0.25">
      <c r="A87" s="1">
        <v>0</v>
      </c>
      <c r="B87" s="1">
        <v>0</v>
      </c>
      <c r="C87">
        <v>0</v>
      </c>
      <c r="D87">
        <v>0</v>
      </c>
      <c r="E87">
        <v>0</v>
      </c>
      <c r="F87">
        <v>0</v>
      </c>
      <c r="G87">
        <v>0</v>
      </c>
      <c r="H87">
        <v>0</v>
      </c>
      <c r="I87">
        <v>0</v>
      </c>
      <c r="J87">
        <v>0</v>
      </c>
      <c r="K87">
        <v>0</v>
      </c>
      <c r="L87" s="102">
        <v>0</v>
      </c>
      <c r="M87">
        <v>0</v>
      </c>
      <c r="N87">
        <v>0</v>
      </c>
      <c r="O87">
        <v>0</v>
      </c>
      <c r="P87">
        <v>0</v>
      </c>
      <c r="R87">
        <v>0</v>
      </c>
      <c r="S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row>
    <row r="88" spans="1:42" x14ac:dyDescent="0.25">
      <c r="A88" s="1">
        <v>0</v>
      </c>
      <c r="B88" s="1">
        <v>0</v>
      </c>
      <c r="C88">
        <v>0</v>
      </c>
      <c r="D88">
        <v>0</v>
      </c>
      <c r="E88">
        <v>0</v>
      </c>
      <c r="F88">
        <v>0</v>
      </c>
      <c r="G88">
        <v>0</v>
      </c>
      <c r="H88">
        <v>0</v>
      </c>
      <c r="I88">
        <v>0</v>
      </c>
      <c r="J88">
        <v>0</v>
      </c>
      <c r="K88">
        <v>0</v>
      </c>
      <c r="L88" s="102">
        <v>0</v>
      </c>
      <c r="M88">
        <v>0</v>
      </c>
      <c r="N88">
        <v>0</v>
      </c>
      <c r="O88">
        <v>0</v>
      </c>
      <c r="P88">
        <v>0</v>
      </c>
      <c r="R88">
        <v>0</v>
      </c>
      <c r="S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row>
    <row r="89" spans="1:42" x14ac:dyDescent="0.25">
      <c r="A89" s="1">
        <v>0</v>
      </c>
      <c r="B89" s="1">
        <v>0</v>
      </c>
      <c r="C89">
        <v>0</v>
      </c>
      <c r="D89">
        <v>0</v>
      </c>
      <c r="E89">
        <v>0</v>
      </c>
      <c r="F89">
        <v>0</v>
      </c>
      <c r="G89">
        <v>0</v>
      </c>
      <c r="H89">
        <v>0</v>
      </c>
      <c r="I89">
        <v>0</v>
      </c>
      <c r="J89">
        <v>0</v>
      </c>
      <c r="K89">
        <v>0</v>
      </c>
      <c r="L89" s="102">
        <v>0</v>
      </c>
      <c r="M89">
        <v>0</v>
      </c>
      <c r="N89">
        <v>0</v>
      </c>
      <c r="O89">
        <v>0</v>
      </c>
      <c r="P89">
        <v>0</v>
      </c>
      <c r="R89">
        <v>0</v>
      </c>
      <c r="S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row>
    <row r="90" spans="1:42" x14ac:dyDescent="0.25">
      <c r="A90" s="1">
        <v>0</v>
      </c>
      <c r="B90" s="1">
        <v>0</v>
      </c>
      <c r="C90">
        <v>0</v>
      </c>
      <c r="D90">
        <v>0</v>
      </c>
      <c r="E90">
        <v>0</v>
      </c>
      <c r="F90">
        <v>0</v>
      </c>
      <c r="G90">
        <v>0</v>
      </c>
      <c r="H90">
        <v>0</v>
      </c>
      <c r="I90">
        <v>0</v>
      </c>
      <c r="J90">
        <v>0</v>
      </c>
      <c r="K90">
        <v>0</v>
      </c>
      <c r="L90" s="102">
        <v>0</v>
      </c>
      <c r="M90">
        <v>0</v>
      </c>
      <c r="N90">
        <v>0</v>
      </c>
      <c r="O90">
        <v>0</v>
      </c>
      <c r="P90">
        <v>0</v>
      </c>
      <c r="R90">
        <v>0</v>
      </c>
      <c r="S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row>
    <row r="91" spans="1:42" x14ac:dyDescent="0.25">
      <c r="A91" s="1">
        <v>0</v>
      </c>
      <c r="B91" s="1">
        <v>0</v>
      </c>
      <c r="C91">
        <v>0</v>
      </c>
      <c r="D91">
        <v>0</v>
      </c>
      <c r="E91">
        <v>0</v>
      </c>
      <c r="F91">
        <v>0</v>
      </c>
      <c r="G91">
        <v>0</v>
      </c>
      <c r="H91">
        <v>0</v>
      </c>
      <c r="I91">
        <v>0</v>
      </c>
      <c r="J91">
        <v>0</v>
      </c>
      <c r="K91">
        <v>0</v>
      </c>
      <c r="L91" s="102">
        <v>0</v>
      </c>
      <c r="M91">
        <v>0</v>
      </c>
      <c r="N91">
        <v>0</v>
      </c>
      <c r="O91">
        <v>0</v>
      </c>
      <c r="P91">
        <v>0</v>
      </c>
      <c r="R91">
        <v>0</v>
      </c>
      <c r="S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row>
    <row r="92" spans="1:42" x14ac:dyDescent="0.25">
      <c r="A92" s="1">
        <v>0</v>
      </c>
      <c r="B92" s="1">
        <v>0</v>
      </c>
      <c r="C92">
        <v>0</v>
      </c>
      <c r="D92">
        <v>0</v>
      </c>
      <c r="E92">
        <v>0</v>
      </c>
      <c r="F92">
        <v>0</v>
      </c>
      <c r="G92">
        <v>0</v>
      </c>
      <c r="H92">
        <v>0</v>
      </c>
      <c r="I92">
        <v>0</v>
      </c>
      <c r="J92">
        <v>0</v>
      </c>
      <c r="K92">
        <v>0</v>
      </c>
      <c r="L92" s="102">
        <v>0</v>
      </c>
      <c r="M92">
        <v>0</v>
      </c>
      <c r="N92">
        <v>0</v>
      </c>
      <c r="O92">
        <v>0</v>
      </c>
      <c r="P92">
        <v>0</v>
      </c>
      <c r="R92">
        <v>0</v>
      </c>
      <c r="S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row>
    <row r="93" spans="1:42" x14ac:dyDescent="0.25">
      <c r="A93" s="1">
        <v>0</v>
      </c>
      <c r="B93" s="1">
        <v>0</v>
      </c>
      <c r="C93">
        <v>0</v>
      </c>
      <c r="D93">
        <v>0</v>
      </c>
      <c r="E93">
        <v>0</v>
      </c>
      <c r="F93">
        <v>0</v>
      </c>
      <c r="G93">
        <v>0</v>
      </c>
      <c r="H93">
        <v>0</v>
      </c>
      <c r="I93">
        <v>0</v>
      </c>
      <c r="J93">
        <v>0</v>
      </c>
      <c r="K93">
        <v>0</v>
      </c>
      <c r="L93" s="102">
        <v>0</v>
      </c>
      <c r="M93">
        <v>0</v>
      </c>
      <c r="N93">
        <v>0</v>
      </c>
      <c r="O93">
        <v>0</v>
      </c>
      <c r="P93">
        <v>0</v>
      </c>
      <c r="R93">
        <v>0</v>
      </c>
      <c r="S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row>
    <row r="94" spans="1:42" x14ac:dyDescent="0.25">
      <c r="A94" s="1">
        <v>0</v>
      </c>
      <c r="B94" s="1">
        <v>0</v>
      </c>
      <c r="C94">
        <v>0</v>
      </c>
      <c r="D94">
        <v>0</v>
      </c>
      <c r="E94">
        <v>0</v>
      </c>
      <c r="F94">
        <v>0</v>
      </c>
      <c r="G94">
        <v>0</v>
      </c>
      <c r="H94">
        <v>0</v>
      </c>
      <c r="I94">
        <v>0</v>
      </c>
      <c r="J94">
        <v>0</v>
      </c>
      <c r="K94">
        <v>0</v>
      </c>
      <c r="L94" s="102">
        <v>0</v>
      </c>
      <c r="M94">
        <v>0</v>
      </c>
      <c r="N94">
        <v>0</v>
      </c>
      <c r="O94">
        <v>0</v>
      </c>
      <c r="P94">
        <v>0</v>
      </c>
      <c r="R94">
        <v>0</v>
      </c>
      <c r="S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row>
    <row r="95" spans="1:42" x14ac:dyDescent="0.25">
      <c r="A95" s="1">
        <v>0</v>
      </c>
      <c r="B95" s="1">
        <v>0</v>
      </c>
      <c r="C95">
        <v>0</v>
      </c>
      <c r="D95">
        <v>0</v>
      </c>
      <c r="E95">
        <v>0</v>
      </c>
      <c r="F95">
        <v>0</v>
      </c>
      <c r="G95">
        <v>0</v>
      </c>
      <c r="H95">
        <v>0</v>
      </c>
      <c r="I95">
        <v>0</v>
      </c>
      <c r="J95">
        <v>0</v>
      </c>
      <c r="K95">
        <v>0</v>
      </c>
      <c r="L95" s="102">
        <v>0</v>
      </c>
      <c r="M95">
        <v>0</v>
      </c>
      <c r="N95">
        <v>0</v>
      </c>
      <c r="O95">
        <v>0</v>
      </c>
      <c r="P95">
        <v>0</v>
      </c>
      <c r="R95">
        <v>0</v>
      </c>
      <c r="S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row>
    <row r="96" spans="1:42" x14ac:dyDescent="0.25">
      <c r="A96" s="1">
        <v>0</v>
      </c>
      <c r="B96" s="1">
        <v>0</v>
      </c>
      <c r="C96">
        <v>0</v>
      </c>
      <c r="D96">
        <v>0</v>
      </c>
      <c r="E96">
        <v>0</v>
      </c>
      <c r="F96">
        <v>0</v>
      </c>
      <c r="G96">
        <v>0</v>
      </c>
      <c r="H96">
        <v>0</v>
      </c>
      <c r="I96">
        <v>0</v>
      </c>
      <c r="J96">
        <v>0</v>
      </c>
      <c r="K96">
        <v>0</v>
      </c>
      <c r="L96" s="102">
        <v>0</v>
      </c>
      <c r="M96">
        <v>0</v>
      </c>
      <c r="N96">
        <v>0</v>
      </c>
      <c r="O96">
        <v>0</v>
      </c>
      <c r="P96">
        <v>0</v>
      </c>
      <c r="R96">
        <v>0</v>
      </c>
      <c r="S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row>
    <row r="97" spans="1:42" x14ac:dyDescent="0.25">
      <c r="A97" s="1">
        <v>0</v>
      </c>
      <c r="B97" s="1">
        <v>0</v>
      </c>
      <c r="C97">
        <v>0</v>
      </c>
      <c r="D97">
        <v>0</v>
      </c>
      <c r="E97">
        <v>0</v>
      </c>
      <c r="F97">
        <v>0</v>
      </c>
      <c r="G97">
        <v>0</v>
      </c>
      <c r="H97">
        <v>0</v>
      </c>
      <c r="I97">
        <v>0</v>
      </c>
      <c r="J97">
        <v>0</v>
      </c>
      <c r="K97">
        <v>0</v>
      </c>
      <c r="L97" s="102">
        <v>0</v>
      </c>
      <c r="M97">
        <v>0</v>
      </c>
      <c r="N97">
        <v>0</v>
      </c>
      <c r="O97">
        <v>0</v>
      </c>
      <c r="P97">
        <v>0</v>
      </c>
      <c r="R97">
        <v>0</v>
      </c>
      <c r="S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row>
    <row r="98" spans="1:42" x14ac:dyDescent="0.25">
      <c r="A98" s="1">
        <v>0</v>
      </c>
      <c r="B98" s="1">
        <v>0</v>
      </c>
      <c r="C98">
        <v>0</v>
      </c>
      <c r="D98">
        <v>0</v>
      </c>
      <c r="E98">
        <v>0</v>
      </c>
      <c r="F98">
        <v>0</v>
      </c>
      <c r="G98">
        <v>0</v>
      </c>
      <c r="H98">
        <v>0</v>
      </c>
      <c r="I98">
        <v>0</v>
      </c>
      <c r="J98">
        <v>0</v>
      </c>
      <c r="K98">
        <v>0</v>
      </c>
      <c r="L98" s="102">
        <v>0</v>
      </c>
      <c r="M98">
        <v>0</v>
      </c>
      <c r="N98">
        <v>0</v>
      </c>
      <c r="O98">
        <v>0</v>
      </c>
      <c r="P98">
        <v>0</v>
      </c>
      <c r="R98">
        <v>0</v>
      </c>
      <c r="S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row>
    <row r="99" spans="1:42" x14ac:dyDescent="0.25">
      <c r="A99" s="1">
        <v>0</v>
      </c>
      <c r="B99" s="1">
        <v>0</v>
      </c>
      <c r="C99">
        <v>0</v>
      </c>
      <c r="D99">
        <v>0</v>
      </c>
      <c r="E99">
        <v>0</v>
      </c>
      <c r="F99">
        <v>0</v>
      </c>
      <c r="G99">
        <v>0</v>
      </c>
      <c r="H99">
        <v>0</v>
      </c>
      <c r="I99">
        <v>0</v>
      </c>
      <c r="J99">
        <v>0</v>
      </c>
      <c r="K99">
        <v>0</v>
      </c>
      <c r="L99" s="102">
        <v>0</v>
      </c>
      <c r="M99">
        <v>0</v>
      </c>
      <c r="N99">
        <v>0</v>
      </c>
      <c r="O99">
        <v>0</v>
      </c>
      <c r="P99">
        <v>0</v>
      </c>
      <c r="R99">
        <v>0</v>
      </c>
      <c r="S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row>
    <row r="100" spans="1:42" x14ac:dyDescent="0.25">
      <c r="A100" s="1">
        <v>0</v>
      </c>
      <c r="B100" s="1">
        <v>0</v>
      </c>
      <c r="C100">
        <v>0</v>
      </c>
      <c r="D100">
        <v>0</v>
      </c>
      <c r="E100">
        <v>0</v>
      </c>
      <c r="F100">
        <v>0</v>
      </c>
      <c r="G100">
        <v>0</v>
      </c>
      <c r="H100">
        <v>0</v>
      </c>
      <c r="I100">
        <v>0</v>
      </c>
      <c r="J100">
        <v>0</v>
      </c>
      <c r="K100">
        <v>0</v>
      </c>
      <c r="L100" s="102">
        <v>0</v>
      </c>
      <c r="M100">
        <v>0</v>
      </c>
      <c r="N100">
        <v>0</v>
      </c>
      <c r="O100">
        <v>0</v>
      </c>
      <c r="P100">
        <v>0</v>
      </c>
      <c r="R100">
        <v>0</v>
      </c>
      <c r="S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row>
    <row r="101" spans="1:42" x14ac:dyDescent="0.25">
      <c r="A101" s="1">
        <v>0</v>
      </c>
      <c r="B101" s="1">
        <v>0</v>
      </c>
      <c r="C101">
        <v>0</v>
      </c>
      <c r="D101">
        <v>0</v>
      </c>
      <c r="E101">
        <v>0</v>
      </c>
      <c r="F101">
        <v>0</v>
      </c>
      <c r="G101">
        <v>0</v>
      </c>
      <c r="H101">
        <v>0</v>
      </c>
      <c r="I101">
        <v>0</v>
      </c>
      <c r="J101">
        <v>0</v>
      </c>
      <c r="K101">
        <v>0</v>
      </c>
      <c r="L101" s="102">
        <v>0</v>
      </c>
      <c r="M101">
        <v>0</v>
      </c>
      <c r="N101">
        <v>0</v>
      </c>
      <c r="O101">
        <v>0</v>
      </c>
      <c r="P101">
        <v>0</v>
      </c>
      <c r="R101">
        <v>0</v>
      </c>
      <c r="S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row>
    <row r="102" spans="1:42" x14ac:dyDescent="0.25">
      <c r="A102" s="1">
        <v>0</v>
      </c>
      <c r="B102" s="1">
        <v>0</v>
      </c>
      <c r="C102">
        <v>0</v>
      </c>
      <c r="D102">
        <v>0</v>
      </c>
      <c r="E102">
        <v>0</v>
      </c>
      <c r="F102">
        <v>0</v>
      </c>
      <c r="G102">
        <v>0</v>
      </c>
      <c r="H102">
        <v>0</v>
      </c>
      <c r="I102">
        <v>0</v>
      </c>
      <c r="J102">
        <v>0</v>
      </c>
      <c r="K102">
        <v>0</v>
      </c>
      <c r="L102" s="102">
        <v>0</v>
      </c>
      <c r="M102">
        <v>0</v>
      </c>
      <c r="N102">
        <v>0</v>
      </c>
      <c r="O102">
        <v>0</v>
      </c>
      <c r="P102">
        <v>0</v>
      </c>
      <c r="R102">
        <v>0</v>
      </c>
      <c r="S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row>
    <row r="103" spans="1:42" x14ac:dyDescent="0.25">
      <c r="A103" s="1">
        <v>0</v>
      </c>
      <c r="B103" s="1">
        <v>0</v>
      </c>
      <c r="C103">
        <v>0</v>
      </c>
      <c r="D103">
        <v>0</v>
      </c>
      <c r="E103">
        <v>0</v>
      </c>
      <c r="F103">
        <v>0</v>
      </c>
      <c r="G103">
        <v>0</v>
      </c>
      <c r="H103">
        <v>0</v>
      </c>
      <c r="I103">
        <v>0</v>
      </c>
      <c r="J103">
        <v>0</v>
      </c>
      <c r="K103">
        <v>0</v>
      </c>
      <c r="L103" s="102">
        <v>0</v>
      </c>
      <c r="M103">
        <v>0</v>
      </c>
      <c r="N103">
        <v>0</v>
      </c>
      <c r="O103">
        <v>0</v>
      </c>
      <c r="P103">
        <v>0</v>
      </c>
      <c r="R103">
        <v>0</v>
      </c>
      <c r="S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row>
    <row r="104" spans="1:42" x14ac:dyDescent="0.25">
      <c r="A104" s="1">
        <v>0</v>
      </c>
      <c r="B104" s="1">
        <v>0</v>
      </c>
      <c r="C104">
        <v>0</v>
      </c>
      <c r="D104">
        <v>0</v>
      </c>
      <c r="E104">
        <v>0</v>
      </c>
      <c r="F104">
        <v>0</v>
      </c>
      <c r="G104">
        <v>0</v>
      </c>
      <c r="H104">
        <v>0</v>
      </c>
      <c r="I104">
        <v>0</v>
      </c>
      <c r="J104">
        <v>0</v>
      </c>
      <c r="K104">
        <v>0</v>
      </c>
      <c r="L104" s="102">
        <v>0</v>
      </c>
      <c r="M104">
        <v>0</v>
      </c>
      <c r="N104">
        <v>0</v>
      </c>
      <c r="O104">
        <v>0</v>
      </c>
      <c r="P104">
        <v>0</v>
      </c>
      <c r="R104">
        <v>0</v>
      </c>
      <c r="S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row>
    <row r="105" spans="1:42" x14ac:dyDescent="0.25">
      <c r="A105" s="1">
        <v>0</v>
      </c>
      <c r="B105" s="1">
        <v>0</v>
      </c>
      <c r="C105">
        <v>0</v>
      </c>
      <c r="D105">
        <v>0</v>
      </c>
      <c r="E105">
        <v>0</v>
      </c>
      <c r="F105">
        <v>0</v>
      </c>
      <c r="G105">
        <v>0</v>
      </c>
      <c r="H105">
        <v>0</v>
      </c>
      <c r="I105">
        <v>0</v>
      </c>
      <c r="J105">
        <v>0</v>
      </c>
      <c r="K105">
        <v>0</v>
      </c>
      <c r="L105" s="102">
        <v>0</v>
      </c>
      <c r="M105">
        <v>0</v>
      </c>
      <c r="N105">
        <v>0</v>
      </c>
      <c r="O105">
        <v>0</v>
      </c>
      <c r="P105">
        <v>0</v>
      </c>
      <c r="R105">
        <v>0</v>
      </c>
      <c r="S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row>
    <row r="106" spans="1:42" x14ac:dyDescent="0.25">
      <c r="A106" s="1">
        <v>0</v>
      </c>
      <c r="B106" s="1">
        <v>0</v>
      </c>
      <c r="C106">
        <v>0</v>
      </c>
      <c r="D106">
        <v>0</v>
      </c>
      <c r="E106">
        <v>0</v>
      </c>
      <c r="F106">
        <v>0</v>
      </c>
      <c r="G106">
        <v>0</v>
      </c>
      <c r="H106">
        <v>0</v>
      </c>
      <c r="I106">
        <v>0</v>
      </c>
      <c r="J106">
        <v>0</v>
      </c>
      <c r="K106">
        <v>0</v>
      </c>
      <c r="L106" s="102">
        <v>0</v>
      </c>
      <c r="M106">
        <v>0</v>
      </c>
      <c r="N106">
        <v>0</v>
      </c>
      <c r="O106">
        <v>0</v>
      </c>
      <c r="P106">
        <v>0</v>
      </c>
      <c r="R106">
        <v>0</v>
      </c>
      <c r="S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row>
    <row r="107" spans="1:42" x14ac:dyDescent="0.25">
      <c r="A107" s="1">
        <v>0</v>
      </c>
      <c r="B107" s="1">
        <v>0</v>
      </c>
      <c r="C107">
        <v>0</v>
      </c>
      <c r="D107">
        <v>0</v>
      </c>
      <c r="E107">
        <v>0</v>
      </c>
      <c r="F107">
        <v>0</v>
      </c>
      <c r="G107">
        <v>0</v>
      </c>
      <c r="H107">
        <v>0</v>
      </c>
      <c r="I107">
        <v>0</v>
      </c>
      <c r="J107">
        <v>0</v>
      </c>
      <c r="K107">
        <v>0</v>
      </c>
      <c r="L107" s="102">
        <v>0</v>
      </c>
      <c r="M107">
        <v>0</v>
      </c>
      <c r="N107">
        <v>0</v>
      </c>
      <c r="O107">
        <v>0</v>
      </c>
      <c r="P107">
        <v>0</v>
      </c>
      <c r="R107">
        <v>0</v>
      </c>
      <c r="S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row>
    <row r="108" spans="1:42" x14ac:dyDescent="0.25">
      <c r="A108" s="1">
        <v>0</v>
      </c>
      <c r="B108" s="1">
        <v>0</v>
      </c>
      <c r="C108">
        <v>0</v>
      </c>
      <c r="D108">
        <v>0</v>
      </c>
      <c r="E108">
        <v>0</v>
      </c>
      <c r="F108">
        <v>0</v>
      </c>
      <c r="G108">
        <v>0</v>
      </c>
      <c r="H108">
        <v>0</v>
      </c>
      <c r="I108">
        <v>0</v>
      </c>
      <c r="J108">
        <v>0</v>
      </c>
      <c r="K108">
        <v>0</v>
      </c>
      <c r="L108" s="102">
        <v>0</v>
      </c>
      <c r="M108">
        <v>0</v>
      </c>
      <c r="N108">
        <v>0</v>
      </c>
      <c r="O108">
        <v>0</v>
      </c>
      <c r="P108">
        <v>0</v>
      </c>
      <c r="R108">
        <v>0</v>
      </c>
      <c r="S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row>
    <row r="109" spans="1:42" x14ac:dyDescent="0.25">
      <c r="A109" s="1">
        <v>0</v>
      </c>
      <c r="B109" s="1">
        <v>0</v>
      </c>
      <c r="C109">
        <v>0</v>
      </c>
      <c r="D109">
        <v>0</v>
      </c>
      <c r="E109">
        <v>0</v>
      </c>
      <c r="F109">
        <v>0</v>
      </c>
      <c r="G109">
        <v>0</v>
      </c>
      <c r="H109">
        <v>0</v>
      </c>
      <c r="I109">
        <v>0</v>
      </c>
      <c r="J109">
        <v>0</v>
      </c>
      <c r="K109">
        <v>0</v>
      </c>
      <c r="L109" s="102">
        <v>0</v>
      </c>
      <c r="M109">
        <v>0</v>
      </c>
      <c r="N109">
        <v>0</v>
      </c>
      <c r="O109">
        <v>0</v>
      </c>
      <c r="P109">
        <v>0</v>
      </c>
      <c r="R109">
        <v>0</v>
      </c>
      <c r="S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row>
    <row r="110" spans="1:42" x14ac:dyDescent="0.25">
      <c r="A110" s="1">
        <v>0</v>
      </c>
      <c r="B110" s="1">
        <v>0</v>
      </c>
      <c r="C110">
        <v>0</v>
      </c>
      <c r="D110">
        <v>0</v>
      </c>
      <c r="E110">
        <v>0</v>
      </c>
      <c r="F110">
        <v>0</v>
      </c>
      <c r="G110">
        <v>0</v>
      </c>
      <c r="H110">
        <v>0</v>
      </c>
      <c r="I110">
        <v>0</v>
      </c>
      <c r="J110">
        <v>0</v>
      </c>
      <c r="K110">
        <v>0</v>
      </c>
      <c r="L110" s="102">
        <v>0</v>
      </c>
      <c r="M110">
        <v>0</v>
      </c>
      <c r="N110">
        <v>0</v>
      </c>
      <c r="O110">
        <v>0</v>
      </c>
      <c r="P110">
        <v>0</v>
      </c>
      <c r="R110">
        <v>0</v>
      </c>
      <c r="S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row>
    <row r="111" spans="1:42" x14ac:dyDescent="0.25">
      <c r="A111" s="1">
        <v>0</v>
      </c>
      <c r="B111" s="1">
        <v>0</v>
      </c>
      <c r="C111">
        <v>0</v>
      </c>
      <c r="D111">
        <v>0</v>
      </c>
      <c r="E111">
        <v>0</v>
      </c>
      <c r="F111">
        <v>0</v>
      </c>
      <c r="G111">
        <v>0</v>
      </c>
      <c r="H111">
        <v>0</v>
      </c>
      <c r="I111">
        <v>0</v>
      </c>
      <c r="J111">
        <v>0</v>
      </c>
      <c r="K111">
        <v>0</v>
      </c>
      <c r="L111" s="102">
        <v>0</v>
      </c>
      <c r="M111">
        <v>0</v>
      </c>
      <c r="N111">
        <v>0</v>
      </c>
      <c r="O111">
        <v>0</v>
      </c>
      <c r="P111">
        <v>0</v>
      </c>
      <c r="R111">
        <v>0</v>
      </c>
      <c r="S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row>
    <row r="112" spans="1:42" x14ac:dyDescent="0.25">
      <c r="A112" s="1">
        <v>0</v>
      </c>
      <c r="B112" s="1">
        <v>0</v>
      </c>
      <c r="C112">
        <v>0</v>
      </c>
      <c r="D112">
        <v>0</v>
      </c>
      <c r="E112">
        <v>0</v>
      </c>
      <c r="F112">
        <v>0</v>
      </c>
      <c r="G112">
        <v>0</v>
      </c>
      <c r="H112">
        <v>0</v>
      </c>
      <c r="I112">
        <v>0</v>
      </c>
      <c r="J112">
        <v>0</v>
      </c>
      <c r="K112">
        <v>0</v>
      </c>
      <c r="L112" s="102">
        <v>0</v>
      </c>
      <c r="M112">
        <v>0</v>
      </c>
      <c r="N112">
        <v>0</v>
      </c>
      <c r="O112">
        <v>0</v>
      </c>
      <c r="P112">
        <v>0</v>
      </c>
      <c r="R112">
        <v>0</v>
      </c>
      <c r="S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row>
    <row r="113" spans="1:42" x14ac:dyDescent="0.25">
      <c r="A113" s="1">
        <v>0</v>
      </c>
      <c r="B113" s="1">
        <v>0</v>
      </c>
      <c r="C113">
        <v>0</v>
      </c>
      <c r="D113">
        <v>0</v>
      </c>
      <c r="E113">
        <v>0</v>
      </c>
      <c r="F113">
        <v>0</v>
      </c>
      <c r="G113">
        <v>0</v>
      </c>
      <c r="H113">
        <v>0</v>
      </c>
      <c r="I113">
        <v>0</v>
      </c>
      <c r="J113">
        <v>0</v>
      </c>
      <c r="K113">
        <v>0</v>
      </c>
      <c r="L113" s="102">
        <v>0</v>
      </c>
      <c r="M113">
        <v>0</v>
      </c>
      <c r="N113">
        <v>0</v>
      </c>
      <c r="O113">
        <v>0</v>
      </c>
      <c r="P113">
        <v>0</v>
      </c>
      <c r="R113">
        <v>0</v>
      </c>
      <c r="S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row>
    <row r="114" spans="1:42" x14ac:dyDescent="0.25">
      <c r="A114" s="1">
        <v>0</v>
      </c>
      <c r="B114" s="1">
        <v>0</v>
      </c>
      <c r="C114">
        <v>0</v>
      </c>
      <c r="D114">
        <v>0</v>
      </c>
      <c r="E114">
        <v>0</v>
      </c>
      <c r="F114">
        <v>0</v>
      </c>
      <c r="G114">
        <v>0</v>
      </c>
      <c r="H114">
        <v>0</v>
      </c>
      <c r="I114">
        <v>0</v>
      </c>
      <c r="J114">
        <v>0</v>
      </c>
      <c r="K114">
        <v>0</v>
      </c>
      <c r="L114" s="102">
        <v>0</v>
      </c>
      <c r="M114">
        <v>0</v>
      </c>
      <c r="N114">
        <v>0</v>
      </c>
      <c r="O114">
        <v>0</v>
      </c>
      <c r="P114">
        <v>0</v>
      </c>
      <c r="R114">
        <v>0</v>
      </c>
      <c r="S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row>
    <row r="115" spans="1:42" x14ac:dyDescent="0.25">
      <c r="A115" s="1">
        <v>0</v>
      </c>
      <c r="B115" s="1">
        <v>0</v>
      </c>
      <c r="C115">
        <v>0</v>
      </c>
      <c r="D115">
        <v>0</v>
      </c>
      <c r="E115">
        <v>0</v>
      </c>
      <c r="F115">
        <v>0</v>
      </c>
      <c r="G115">
        <v>0</v>
      </c>
      <c r="H115">
        <v>0</v>
      </c>
      <c r="I115">
        <v>0</v>
      </c>
      <c r="J115">
        <v>0</v>
      </c>
      <c r="K115">
        <v>0</v>
      </c>
      <c r="L115" s="102">
        <v>0</v>
      </c>
      <c r="M115">
        <v>0</v>
      </c>
      <c r="N115">
        <v>0</v>
      </c>
      <c r="O115">
        <v>0</v>
      </c>
      <c r="P115">
        <v>0</v>
      </c>
      <c r="R115">
        <v>0</v>
      </c>
      <c r="S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row>
    <row r="116" spans="1:42" x14ac:dyDescent="0.25">
      <c r="A116" s="1">
        <v>0</v>
      </c>
      <c r="B116" s="1">
        <v>0</v>
      </c>
      <c r="C116">
        <v>0</v>
      </c>
      <c r="D116">
        <v>0</v>
      </c>
      <c r="E116">
        <v>0</v>
      </c>
      <c r="F116">
        <v>0</v>
      </c>
      <c r="G116">
        <v>0</v>
      </c>
      <c r="H116">
        <v>0</v>
      </c>
      <c r="I116">
        <v>0</v>
      </c>
      <c r="J116">
        <v>0</v>
      </c>
      <c r="K116">
        <v>0</v>
      </c>
      <c r="L116" s="102">
        <v>0</v>
      </c>
      <c r="M116">
        <v>0</v>
      </c>
      <c r="N116">
        <v>0</v>
      </c>
      <c r="O116">
        <v>0</v>
      </c>
      <c r="P116">
        <v>0</v>
      </c>
      <c r="R116">
        <v>0</v>
      </c>
      <c r="S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row>
    <row r="117" spans="1:42" x14ac:dyDescent="0.25">
      <c r="A117" s="1">
        <v>0</v>
      </c>
      <c r="B117" s="1">
        <v>0</v>
      </c>
      <c r="C117">
        <v>0</v>
      </c>
      <c r="D117">
        <v>0</v>
      </c>
      <c r="E117">
        <v>0</v>
      </c>
      <c r="F117">
        <v>0</v>
      </c>
      <c r="G117">
        <v>0</v>
      </c>
      <c r="H117">
        <v>0</v>
      </c>
      <c r="I117">
        <v>0</v>
      </c>
      <c r="J117">
        <v>0</v>
      </c>
      <c r="K117">
        <v>0</v>
      </c>
      <c r="L117" s="102">
        <v>0</v>
      </c>
      <c r="M117">
        <v>0</v>
      </c>
      <c r="N117">
        <v>0</v>
      </c>
      <c r="O117">
        <v>0</v>
      </c>
      <c r="P117">
        <v>0</v>
      </c>
      <c r="R117">
        <v>0</v>
      </c>
      <c r="S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row>
    <row r="118" spans="1:42" x14ac:dyDescent="0.25">
      <c r="A118" s="1">
        <v>0</v>
      </c>
      <c r="B118" s="1">
        <v>0</v>
      </c>
      <c r="C118">
        <v>0</v>
      </c>
      <c r="D118">
        <v>0</v>
      </c>
      <c r="E118">
        <v>0</v>
      </c>
      <c r="F118">
        <v>0</v>
      </c>
      <c r="G118">
        <v>0</v>
      </c>
      <c r="H118">
        <v>0</v>
      </c>
      <c r="I118">
        <v>0</v>
      </c>
      <c r="J118">
        <v>0</v>
      </c>
      <c r="K118">
        <v>0</v>
      </c>
      <c r="L118" s="102">
        <v>0</v>
      </c>
      <c r="M118">
        <v>0</v>
      </c>
      <c r="N118">
        <v>0</v>
      </c>
      <c r="O118">
        <v>0</v>
      </c>
      <c r="P118">
        <v>0</v>
      </c>
      <c r="R118">
        <v>0</v>
      </c>
      <c r="S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row>
    <row r="119" spans="1:42" x14ac:dyDescent="0.25">
      <c r="A119" s="1">
        <v>0</v>
      </c>
      <c r="B119" s="1">
        <v>0</v>
      </c>
      <c r="C119">
        <v>0</v>
      </c>
      <c r="D119">
        <v>0</v>
      </c>
      <c r="E119">
        <v>0</v>
      </c>
      <c r="F119">
        <v>0</v>
      </c>
      <c r="G119">
        <v>0</v>
      </c>
      <c r="H119">
        <v>0</v>
      </c>
      <c r="I119">
        <v>0</v>
      </c>
      <c r="J119">
        <v>0</v>
      </c>
      <c r="K119">
        <v>0</v>
      </c>
      <c r="L119" s="102">
        <v>0</v>
      </c>
      <c r="M119">
        <v>0</v>
      </c>
      <c r="N119">
        <v>0</v>
      </c>
      <c r="O119">
        <v>0</v>
      </c>
      <c r="P119">
        <v>0</v>
      </c>
      <c r="R119">
        <v>0</v>
      </c>
      <c r="S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row>
    <row r="120" spans="1:42" x14ac:dyDescent="0.25">
      <c r="A120" s="1">
        <v>0</v>
      </c>
      <c r="B120" s="1">
        <v>0</v>
      </c>
      <c r="C120">
        <v>0</v>
      </c>
      <c r="D120">
        <v>0</v>
      </c>
      <c r="E120">
        <v>0</v>
      </c>
      <c r="F120">
        <v>0</v>
      </c>
      <c r="G120">
        <v>0</v>
      </c>
      <c r="H120">
        <v>0</v>
      </c>
      <c r="I120">
        <v>0</v>
      </c>
      <c r="J120">
        <v>0</v>
      </c>
      <c r="K120">
        <v>0</v>
      </c>
      <c r="L120" s="102">
        <v>0</v>
      </c>
      <c r="M120">
        <v>0</v>
      </c>
      <c r="N120">
        <v>0</v>
      </c>
      <c r="O120">
        <v>0</v>
      </c>
      <c r="P120">
        <v>0</v>
      </c>
      <c r="R120">
        <v>0</v>
      </c>
      <c r="S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row>
    <row r="121" spans="1:42" x14ac:dyDescent="0.25">
      <c r="A121" s="1">
        <v>0</v>
      </c>
      <c r="B121" s="1">
        <v>0</v>
      </c>
      <c r="C121">
        <v>0</v>
      </c>
      <c r="D121">
        <v>0</v>
      </c>
      <c r="E121">
        <v>0</v>
      </c>
      <c r="F121">
        <v>0</v>
      </c>
      <c r="G121">
        <v>0</v>
      </c>
      <c r="H121">
        <v>0</v>
      </c>
      <c r="I121">
        <v>0</v>
      </c>
      <c r="J121">
        <v>0</v>
      </c>
      <c r="K121">
        <v>0</v>
      </c>
      <c r="L121" s="102">
        <v>0</v>
      </c>
      <c r="M121">
        <v>0</v>
      </c>
      <c r="N121">
        <v>0</v>
      </c>
      <c r="O121">
        <v>0</v>
      </c>
      <c r="P121">
        <v>0</v>
      </c>
      <c r="R121">
        <v>0</v>
      </c>
      <c r="S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row>
    <row r="122" spans="1:42" x14ac:dyDescent="0.25">
      <c r="A122" s="1">
        <v>0</v>
      </c>
      <c r="B122" s="1">
        <v>0</v>
      </c>
      <c r="C122">
        <v>0</v>
      </c>
      <c r="D122">
        <v>0</v>
      </c>
      <c r="E122">
        <v>0</v>
      </c>
      <c r="F122">
        <v>0</v>
      </c>
      <c r="G122">
        <v>0</v>
      </c>
      <c r="H122">
        <v>0</v>
      </c>
      <c r="I122">
        <v>0</v>
      </c>
      <c r="J122">
        <v>0</v>
      </c>
      <c r="K122">
        <v>0</v>
      </c>
      <c r="L122" s="102">
        <v>0</v>
      </c>
      <c r="M122">
        <v>0</v>
      </c>
      <c r="N122">
        <v>0</v>
      </c>
      <c r="O122">
        <v>0</v>
      </c>
      <c r="P122">
        <v>0</v>
      </c>
      <c r="R122">
        <v>0</v>
      </c>
      <c r="S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row>
    <row r="123" spans="1:42" x14ac:dyDescent="0.25">
      <c r="A123" s="1">
        <v>0</v>
      </c>
      <c r="B123" s="1">
        <v>0</v>
      </c>
      <c r="C123">
        <v>0</v>
      </c>
      <c r="D123">
        <v>0</v>
      </c>
      <c r="E123">
        <v>0</v>
      </c>
      <c r="F123">
        <v>0</v>
      </c>
      <c r="G123">
        <v>0</v>
      </c>
      <c r="H123">
        <v>0</v>
      </c>
      <c r="I123">
        <v>0</v>
      </c>
      <c r="J123">
        <v>0</v>
      </c>
      <c r="K123">
        <v>0</v>
      </c>
      <c r="L123" s="102">
        <v>0</v>
      </c>
      <c r="M123">
        <v>0</v>
      </c>
      <c r="N123">
        <v>0</v>
      </c>
      <c r="O123">
        <v>0</v>
      </c>
      <c r="P123">
        <v>0</v>
      </c>
      <c r="R123">
        <v>0</v>
      </c>
      <c r="S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row>
    <row r="124" spans="1:42" x14ac:dyDescent="0.25">
      <c r="A124" s="1">
        <v>0</v>
      </c>
      <c r="B124" s="1">
        <v>0</v>
      </c>
      <c r="C124">
        <v>0</v>
      </c>
      <c r="D124">
        <v>0</v>
      </c>
      <c r="E124">
        <v>0</v>
      </c>
      <c r="F124">
        <v>0</v>
      </c>
      <c r="G124">
        <v>0</v>
      </c>
      <c r="H124">
        <v>0</v>
      </c>
      <c r="I124">
        <v>0</v>
      </c>
      <c r="J124">
        <v>0</v>
      </c>
      <c r="K124">
        <v>0</v>
      </c>
      <c r="L124" s="102">
        <v>0</v>
      </c>
      <c r="M124">
        <v>0</v>
      </c>
      <c r="N124">
        <v>0</v>
      </c>
      <c r="O124">
        <v>0</v>
      </c>
      <c r="P124">
        <v>0</v>
      </c>
      <c r="R124">
        <v>0</v>
      </c>
      <c r="S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row>
    <row r="125" spans="1:42" x14ac:dyDescent="0.25">
      <c r="A125" s="1">
        <v>0</v>
      </c>
      <c r="B125" s="1">
        <v>0</v>
      </c>
      <c r="C125">
        <v>0</v>
      </c>
      <c r="D125">
        <v>0</v>
      </c>
      <c r="E125">
        <v>0</v>
      </c>
      <c r="F125">
        <v>0</v>
      </c>
      <c r="G125">
        <v>0</v>
      </c>
      <c r="H125">
        <v>0</v>
      </c>
      <c r="I125">
        <v>0</v>
      </c>
      <c r="J125">
        <v>0</v>
      </c>
      <c r="K125">
        <v>0</v>
      </c>
      <c r="L125" s="102">
        <v>0</v>
      </c>
      <c r="M125">
        <v>0</v>
      </c>
      <c r="N125">
        <v>0</v>
      </c>
      <c r="O125">
        <v>0</v>
      </c>
      <c r="P125">
        <v>0</v>
      </c>
      <c r="R125">
        <v>0</v>
      </c>
      <c r="S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row>
    <row r="126" spans="1:42" x14ac:dyDescent="0.25">
      <c r="A126" s="1">
        <v>0</v>
      </c>
      <c r="B126" s="1">
        <v>0</v>
      </c>
      <c r="C126">
        <v>0</v>
      </c>
      <c r="D126">
        <v>0</v>
      </c>
      <c r="E126">
        <v>0</v>
      </c>
      <c r="F126">
        <v>0</v>
      </c>
      <c r="G126">
        <v>0</v>
      </c>
      <c r="H126">
        <v>0</v>
      </c>
      <c r="I126">
        <v>0</v>
      </c>
      <c r="J126">
        <v>0</v>
      </c>
      <c r="K126">
        <v>0</v>
      </c>
      <c r="L126" s="102">
        <v>0</v>
      </c>
      <c r="M126">
        <v>0</v>
      </c>
      <c r="N126">
        <v>0</v>
      </c>
      <c r="O126">
        <v>0</v>
      </c>
      <c r="P126">
        <v>0</v>
      </c>
      <c r="R126">
        <v>0</v>
      </c>
      <c r="S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row>
    <row r="127" spans="1:42" x14ac:dyDescent="0.25">
      <c r="A127" s="1">
        <v>0</v>
      </c>
      <c r="B127" s="1">
        <v>0</v>
      </c>
      <c r="C127">
        <v>0</v>
      </c>
      <c r="D127">
        <v>0</v>
      </c>
      <c r="E127">
        <v>0</v>
      </c>
      <c r="F127">
        <v>0</v>
      </c>
      <c r="G127">
        <v>0</v>
      </c>
      <c r="H127">
        <v>0</v>
      </c>
      <c r="I127">
        <v>0</v>
      </c>
      <c r="J127">
        <v>0</v>
      </c>
      <c r="K127">
        <v>0</v>
      </c>
      <c r="L127" s="102">
        <v>0</v>
      </c>
      <c r="M127">
        <v>0</v>
      </c>
      <c r="N127">
        <v>0</v>
      </c>
      <c r="O127">
        <v>0</v>
      </c>
      <c r="P127">
        <v>0</v>
      </c>
      <c r="R127">
        <v>0</v>
      </c>
      <c r="S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row>
    <row r="128" spans="1:42" x14ac:dyDescent="0.25">
      <c r="A128" s="1">
        <v>0</v>
      </c>
      <c r="B128" s="1">
        <v>0</v>
      </c>
      <c r="C128">
        <v>0</v>
      </c>
      <c r="D128">
        <v>0</v>
      </c>
      <c r="E128">
        <v>0</v>
      </c>
      <c r="F128">
        <v>0</v>
      </c>
      <c r="G128">
        <v>0</v>
      </c>
      <c r="H128">
        <v>0</v>
      </c>
      <c r="I128">
        <v>0</v>
      </c>
      <c r="J128">
        <v>0</v>
      </c>
      <c r="K128">
        <v>0</v>
      </c>
      <c r="L128" s="102">
        <v>0</v>
      </c>
      <c r="M128">
        <v>0</v>
      </c>
      <c r="N128">
        <v>0</v>
      </c>
      <c r="O128">
        <v>0</v>
      </c>
      <c r="P128">
        <v>0</v>
      </c>
      <c r="R128">
        <v>0</v>
      </c>
      <c r="S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row>
    <row r="129" spans="1:42" x14ac:dyDescent="0.25">
      <c r="A129" s="1">
        <v>0</v>
      </c>
      <c r="B129" s="1">
        <v>0</v>
      </c>
      <c r="C129">
        <v>0</v>
      </c>
      <c r="D129">
        <v>0</v>
      </c>
      <c r="E129">
        <v>0</v>
      </c>
      <c r="F129">
        <v>0</v>
      </c>
      <c r="G129">
        <v>0</v>
      </c>
      <c r="H129">
        <v>0</v>
      </c>
      <c r="I129">
        <v>0</v>
      </c>
      <c r="J129">
        <v>0</v>
      </c>
      <c r="K129">
        <v>0</v>
      </c>
      <c r="L129" s="102">
        <v>0</v>
      </c>
      <c r="M129">
        <v>0</v>
      </c>
      <c r="N129">
        <v>0</v>
      </c>
      <c r="O129">
        <v>0</v>
      </c>
      <c r="P129">
        <v>0</v>
      </c>
      <c r="R129">
        <v>0</v>
      </c>
      <c r="S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row>
    <row r="130" spans="1:42" x14ac:dyDescent="0.25">
      <c r="A130" s="1">
        <v>0</v>
      </c>
      <c r="B130" s="1">
        <v>0</v>
      </c>
      <c r="C130">
        <v>0</v>
      </c>
      <c r="D130">
        <v>0</v>
      </c>
      <c r="E130">
        <v>0</v>
      </c>
      <c r="F130">
        <v>0</v>
      </c>
      <c r="G130">
        <v>0</v>
      </c>
      <c r="H130">
        <v>0</v>
      </c>
      <c r="I130">
        <v>0</v>
      </c>
      <c r="J130">
        <v>0</v>
      </c>
      <c r="K130">
        <v>0</v>
      </c>
      <c r="L130" s="102">
        <v>0</v>
      </c>
      <c r="M130">
        <v>0</v>
      </c>
      <c r="N130">
        <v>0</v>
      </c>
      <c r="O130">
        <v>0</v>
      </c>
      <c r="P130">
        <v>0</v>
      </c>
      <c r="R130">
        <v>0</v>
      </c>
      <c r="S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row>
    <row r="131" spans="1:42" x14ac:dyDescent="0.25">
      <c r="A131" s="1">
        <v>0</v>
      </c>
      <c r="B131" s="1">
        <v>0</v>
      </c>
      <c r="C131">
        <v>0</v>
      </c>
      <c r="D131">
        <v>0</v>
      </c>
      <c r="E131">
        <v>0</v>
      </c>
      <c r="F131">
        <v>0</v>
      </c>
      <c r="G131">
        <v>0</v>
      </c>
      <c r="H131">
        <v>0</v>
      </c>
      <c r="I131">
        <v>0</v>
      </c>
      <c r="J131">
        <v>0</v>
      </c>
      <c r="K131">
        <v>0</v>
      </c>
      <c r="L131" s="102">
        <v>0</v>
      </c>
      <c r="M131">
        <v>0</v>
      </c>
      <c r="N131">
        <v>0</v>
      </c>
      <c r="O131">
        <v>0</v>
      </c>
      <c r="P131">
        <v>0</v>
      </c>
      <c r="R131">
        <v>0</v>
      </c>
      <c r="S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row>
    <row r="132" spans="1:42" x14ac:dyDescent="0.25">
      <c r="A132" s="1">
        <v>0</v>
      </c>
      <c r="B132" s="1">
        <v>0</v>
      </c>
      <c r="C132">
        <v>0</v>
      </c>
      <c r="D132">
        <v>0</v>
      </c>
      <c r="E132">
        <v>0</v>
      </c>
      <c r="F132">
        <v>0</v>
      </c>
      <c r="G132">
        <v>0</v>
      </c>
      <c r="H132">
        <v>0</v>
      </c>
      <c r="I132">
        <v>0</v>
      </c>
      <c r="J132">
        <v>0</v>
      </c>
      <c r="K132">
        <v>0</v>
      </c>
      <c r="L132" s="102">
        <v>0</v>
      </c>
      <c r="M132">
        <v>0</v>
      </c>
      <c r="N132">
        <v>0</v>
      </c>
      <c r="O132">
        <v>0</v>
      </c>
      <c r="P132">
        <v>0</v>
      </c>
      <c r="R132">
        <v>0</v>
      </c>
      <c r="S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row>
    <row r="133" spans="1:42" x14ac:dyDescent="0.25">
      <c r="A133" s="1">
        <v>0</v>
      </c>
      <c r="B133" s="1">
        <v>0</v>
      </c>
      <c r="C133">
        <v>0</v>
      </c>
      <c r="D133">
        <v>0</v>
      </c>
      <c r="E133">
        <v>0</v>
      </c>
      <c r="F133">
        <v>0</v>
      </c>
      <c r="G133">
        <v>0</v>
      </c>
      <c r="H133">
        <v>0</v>
      </c>
      <c r="I133">
        <v>0</v>
      </c>
      <c r="J133">
        <v>0</v>
      </c>
      <c r="K133">
        <v>0</v>
      </c>
      <c r="L133" s="102">
        <v>0</v>
      </c>
      <c r="M133">
        <v>0</v>
      </c>
      <c r="N133">
        <v>0</v>
      </c>
      <c r="O133">
        <v>0</v>
      </c>
      <c r="P133">
        <v>0</v>
      </c>
      <c r="R133">
        <v>0</v>
      </c>
      <c r="S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row>
    <row r="134" spans="1:42" x14ac:dyDescent="0.25">
      <c r="A134" s="1">
        <v>0</v>
      </c>
      <c r="B134" s="1">
        <v>0</v>
      </c>
      <c r="C134">
        <v>0</v>
      </c>
      <c r="D134">
        <v>0</v>
      </c>
      <c r="E134">
        <v>0</v>
      </c>
      <c r="F134">
        <v>0</v>
      </c>
      <c r="G134">
        <v>0</v>
      </c>
      <c r="H134">
        <v>0</v>
      </c>
      <c r="I134">
        <v>0</v>
      </c>
      <c r="J134">
        <v>0</v>
      </c>
      <c r="K134">
        <v>0</v>
      </c>
      <c r="L134" s="102">
        <v>0</v>
      </c>
      <c r="M134">
        <v>0</v>
      </c>
      <c r="N134">
        <v>0</v>
      </c>
      <c r="O134">
        <v>0</v>
      </c>
      <c r="P134">
        <v>0</v>
      </c>
      <c r="R134">
        <v>0</v>
      </c>
      <c r="S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row>
    <row r="135" spans="1:42" x14ac:dyDescent="0.25">
      <c r="A135" s="1">
        <v>0</v>
      </c>
      <c r="B135" s="1">
        <v>0</v>
      </c>
      <c r="C135">
        <v>0</v>
      </c>
      <c r="D135">
        <v>0</v>
      </c>
      <c r="E135">
        <v>0</v>
      </c>
      <c r="F135">
        <v>0</v>
      </c>
      <c r="G135">
        <v>0</v>
      </c>
      <c r="H135">
        <v>0</v>
      </c>
      <c r="I135">
        <v>0</v>
      </c>
      <c r="J135">
        <v>0</v>
      </c>
      <c r="K135">
        <v>0</v>
      </c>
      <c r="L135" s="102">
        <v>0</v>
      </c>
      <c r="M135">
        <v>0</v>
      </c>
      <c r="N135">
        <v>0</v>
      </c>
      <c r="O135">
        <v>0</v>
      </c>
      <c r="P135">
        <v>0</v>
      </c>
      <c r="R135">
        <v>0</v>
      </c>
      <c r="S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row>
    <row r="136" spans="1:42" x14ac:dyDescent="0.25">
      <c r="A136" s="1">
        <v>0</v>
      </c>
      <c r="B136" s="1">
        <v>0</v>
      </c>
      <c r="C136">
        <v>0</v>
      </c>
      <c r="D136">
        <v>0</v>
      </c>
      <c r="E136">
        <v>0</v>
      </c>
      <c r="F136">
        <v>0</v>
      </c>
      <c r="G136">
        <v>0</v>
      </c>
      <c r="H136">
        <v>0</v>
      </c>
      <c r="I136">
        <v>0</v>
      </c>
      <c r="J136">
        <v>0</v>
      </c>
      <c r="K136">
        <v>0</v>
      </c>
      <c r="L136" s="102">
        <v>0</v>
      </c>
      <c r="M136">
        <v>0</v>
      </c>
      <c r="N136">
        <v>0</v>
      </c>
      <c r="O136">
        <v>0</v>
      </c>
      <c r="P136">
        <v>0</v>
      </c>
      <c r="R136">
        <v>0</v>
      </c>
      <c r="S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row>
    <row r="137" spans="1:42" x14ac:dyDescent="0.25">
      <c r="A137" s="1">
        <v>0</v>
      </c>
      <c r="B137" s="1">
        <v>0</v>
      </c>
      <c r="C137">
        <v>0</v>
      </c>
      <c r="D137">
        <v>0</v>
      </c>
      <c r="E137">
        <v>0</v>
      </c>
      <c r="F137">
        <v>0</v>
      </c>
      <c r="G137">
        <v>0</v>
      </c>
      <c r="H137">
        <v>0</v>
      </c>
      <c r="I137">
        <v>0</v>
      </c>
      <c r="J137">
        <v>0</v>
      </c>
      <c r="K137">
        <v>0</v>
      </c>
      <c r="L137" s="102">
        <v>0</v>
      </c>
      <c r="M137">
        <v>0</v>
      </c>
      <c r="N137">
        <v>0</v>
      </c>
      <c r="O137">
        <v>0</v>
      </c>
      <c r="P137">
        <v>0</v>
      </c>
      <c r="R137">
        <v>0</v>
      </c>
      <c r="S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row>
    <row r="138" spans="1:42" x14ac:dyDescent="0.25">
      <c r="A138" s="1">
        <v>0</v>
      </c>
      <c r="B138" s="1">
        <v>0</v>
      </c>
      <c r="C138">
        <v>0</v>
      </c>
      <c r="D138">
        <v>0</v>
      </c>
      <c r="E138">
        <v>0</v>
      </c>
      <c r="F138">
        <v>0</v>
      </c>
      <c r="G138">
        <v>0</v>
      </c>
      <c r="H138">
        <v>0</v>
      </c>
      <c r="I138">
        <v>0</v>
      </c>
      <c r="J138">
        <v>0</v>
      </c>
      <c r="K138">
        <v>0</v>
      </c>
      <c r="L138" s="102">
        <v>0</v>
      </c>
      <c r="M138">
        <v>0</v>
      </c>
      <c r="N138">
        <v>0</v>
      </c>
      <c r="O138">
        <v>0</v>
      </c>
      <c r="P138">
        <v>0</v>
      </c>
      <c r="R138">
        <v>0</v>
      </c>
      <c r="S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row>
    <row r="139" spans="1:42" x14ac:dyDescent="0.25">
      <c r="A139" s="1">
        <v>0</v>
      </c>
      <c r="B139" s="1">
        <v>0</v>
      </c>
      <c r="C139">
        <v>0</v>
      </c>
      <c r="D139">
        <v>0</v>
      </c>
      <c r="E139">
        <v>0</v>
      </c>
      <c r="F139">
        <v>0</v>
      </c>
      <c r="G139">
        <v>0</v>
      </c>
      <c r="H139">
        <v>0</v>
      </c>
      <c r="I139">
        <v>0</v>
      </c>
      <c r="J139">
        <v>0</v>
      </c>
      <c r="K139">
        <v>0</v>
      </c>
      <c r="L139" s="102">
        <v>0</v>
      </c>
      <c r="M139">
        <v>0</v>
      </c>
      <c r="N139">
        <v>0</v>
      </c>
      <c r="O139">
        <v>0</v>
      </c>
      <c r="P139">
        <v>0</v>
      </c>
      <c r="R139">
        <v>0</v>
      </c>
      <c r="S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row>
    <row r="140" spans="1:42" x14ac:dyDescent="0.25">
      <c r="A140" s="1">
        <v>0</v>
      </c>
      <c r="B140" s="1">
        <v>0</v>
      </c>
      <c r="C140">
        <v>0</v>
      </c>
      <c r="D140">
        <v>0</v>
      </c>
      <c r="E140">
        <v>0</v>
      </c>
      <c r="F140">
        <v>0</v>
      </c>
      <c r="G140">
        <v>0</v>
      </c>
      <c r="H140">
        <v>0</v>
      </c>
      <c r="I140">
        <v>0</v>
      </c>
      <c r="J140">
        <v>0</v>
      </c>
      <c r="K140">
        <v>0</v>
      </c>
      <c r="L140" s="102">
        <v>0</v>
      </c>
      <c r="M140">
        <v>0</v>
      </c>
      <c r="N140">
        <v>0</v>
      </c>
      <c r="O140">
        <v>0</v>
      </c>
      <c r="P140">
        <v>0</v>
      </c>
      <c r="R140">
        <v>0</v>
      </c>
      <c r="S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row>
    <row r="141" spans="1:42" x14ac:dyDescent="0.25">
      <c r="A141" s="1">
        <v>0</v>
      </c>
      <c r="B141" s="1">
        <v>0</v>
      </c>
      <c r="C141">
        <v>0</v>
      </c>
      <c r="D141">
        <v>0</v>
      </c>
      <c r="E141">
        <v>0</v>
      </c>
      <c r="F141">
        <v>0</v>
      </c>
      <c r="G141">
        <v>0</v>
      </c>
      <c r="H141">
        <v>0</v>
      </c>
      <c r="I141">
        <v>0</v>
      </c>
      <c r="J141">
        <v>0</v>
      </c>
      <c r="K141">
        <v>0</v>
      </c>
      <c r="L141" s="102">
        <v>0</v>
      </c>
      <c r="M141">
        <v>0</v>
      </c>
      <c r="N141">
        <v>0</v>
      </c>
      <c r="O141">
        <v>0</v>
      </c>
      <c r="P141">
        <v>0</v>
      </c>
      <c r="R141">
        <v>0</v>
      </c>
      <c r="S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row>
    <row r="142" spans="1:42" x14ac:dyDescent="0.25">
      <c r="A142" s="1">
        <v>0</v>
      </c>
      <c r="B142" s="1">
        <v>0</v>
      </c>
      <c r="C142">
        <v>0</v>
      </c>
      <c r="D142">
        <v>0</v>
      </c>
      <c r="E142">
        <v>0</v>
      </c>
      <c r="F142">
        <v>0</v>
      </c>
      <c r="G142">
        <v>0</v>
      </c>
      <c r="H142">
        <v>0</v>
      </c>
      <c r="I142">
        <v>0</v>
      </c>
      <c r="J142">
        <v>0</v>
      </c>
      <c r="K142">
        <v>0</v>
      </c>
      <c r="L142" s="102">
        <v>0</v>
      </c>
      <c r="M142">
        <v>0</v>
      </c>
      <c r="N142">
        <v>0</v>
      </c>
      <c r="O142">
        <v>0</v>
      </c>
      <c r="P142">
        <v>0</v>
      </c>
      <c r="R142">
        <v>0</v>
      </c>
      <c r="S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row>
    <row r="143" spans="1:42" x14ac:dyDescent="0.25">
      <c r="A143" s="1">
        <v>0</v>
      </c>
      <c r="B143" s="1">
        <v>0</v>
      </c>
      <c r="C143">
        <v>0</v>
      </c>
      <c r="D143">
        <v>0</v>
      </c>
      <c r="E143">
        <v>0</v>
      </c>
      <c r="F143">
        <v>0</v>
      </c>
      <c r="G143">
        <v>0</v>
      </c>
      <c r="H143">
        <v>0</v>
      </c>
      <c r="I143">
        <v>0</v>
      </c>
      <c r="J143">
        <v>0</v>
      </c>
      <c r="K143">
        <v>0</v>
      </c>
      <c r="L143" s="102">
        <v>0</v>
      </c>
      <c r="M143">
        <v>0</v>
      </c>
      <c r="N143">
        <v>0</v>
      </c>
      <c r="O143">
        <v>0</v>
      </c>
      <c r="P143">
        <v>0</v>
      </c>
      <c r="R143">
        <v>0</v>
      </c>
      <c r="S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row>
    <row r="144" spans="1:42" x14ac:dyDescent="0.25">
      <c r="A144" s="1">
        <v>0</v>
      </c>
      <c r="B144" s="1">
        <v>0</v>
      </c>
      <c r="C144">
        <v>0</v>
      </c>
      <c r="D144">
        <v>0</v>
      </c>
      <c r="E144">
        <v>0</v>
      </c>
      <c r="F144">
        <v>0</v>
      </c>
      <c r="G144">
        <v>0</v>
      </c>
      <c r="H144">
        <v>0</v>
      </c>
      <c r="I144">
        <v>0</v>
      </c>
      <c r="J144">
        <v>0</v>
      </c>
      <c r="K144">
        <v>0</v>
      </c>
      <c r="L144" s="102">
        <v>0</v>
      </c>
      <c r="M144">
        <v>0</v>
      </c>
      <c r="N144">
        <v>0</v>
      </c>
      <c r="O144">
        <v>0</v>
      </c>
      <c r="P144">
        <v>0</v>
      </c>
      <c r="R144">
        <v>0</v>
      </c>
      <c r="S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row>
    <row r="145" spans="1:42" x14ac:dyDescent="0.25">
      <c r="A145" s="1">
        <v>0</v>
      </c>
      <c r="B145" s="1">
        <v>0</v>
      </c>
      <c r="C145">
        <v>0</v>
      </c>
      <c r="D145">
        <v>0</v>
      </c>
      <c r="E145">
        <v>0</v>
      </c>
      <c r="F145">
        <v>0</v>
      </c>
      <c r="G145">
        <v>0</v>
      </c>
      <c r="H145">
        <v>0</v>
      </c>
      <c r="I145">
        <v>0</v>
      </c>
      <c r="J145">
        <v>0</v>
      </c>
      <c r="K145">
        <v>0</v>
      </c>
      <c r="L145" s="102">
        <v>0</v>
      </c>
      <c r="M145">
        <v>0</v>
      </c>
      <c r="N145">
        <v>0</v>
      </c>
      <c r="O145">
        <v>0</v>
      </c>
      <c r="P145">
        <v>0</v>
      </c>
      <c r="R145">
        <v>0</v>
      </c>
      <c r="S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row>
    <row r="146" spans="1:42" x14ac:dyDescent="0.25">
      <c r="A146" s="1">
        <v>0</v>
      </c>
      <c r="B146" s="1">
        <v>0</v>
      </c>
      <c r="C146">
        <v>0</v>
      </c>
      <c r="D146">
        <v>0</v>
      </c>
      <c r="E146">
        <v>0</v>
      </c>
      <c r="F146">
        <v>0</v>
      </c>
      <c r="G146">
        <v>0</v>
      </c>
      <c r="H146">
        <v>0</v>
      </c>
      <c r="I146">
        <v>0</v>
      </c>
      <c r="J146">
        <v>0</v>
      </c>
      <c r="K146">
        <v>0</v>
      </c>
      <c r="L146" s="102">
        <v>0</v>
      </c>
      <c r="M146">
        <v>0</v>
      </c>
      <c r="N146">
        <v>0</v>
      </c>
      <c r="O146">
        <v>0</v>
      </c>
      <c r="P146">
        <v>0</v>
      </c>
      <c r="R146">
        <v>0</v>
      </c>
      <c r="S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row>
    <row r="147" spans="1:42" x14ac:dyDescent="0.25">
      <c r="A147" s="1">
        <v>0</v>
      </c>
      <c r="B147" s="1">
        <v>0</v>
      </c>
      <c r="C147">
        <v>0</v>
      </c>
      <c r="D147">
        <v>0</v>
      </c>
      <c r="E147">
        <v>0</v>
      </c>
      <c r="F147">
        <v>0</v>
      </c>
      <c r="G147">
        <v>0</v>
      </c>
      <c r="H147">
        <v>0</v>
      </c>
      <c r="I147">
        <v>0</v>
      </c>
      <c r="J147">
        <v>0</v>
      </c>
      <c r="K147">
        <v>0</v>
      </c>
      <c r="L147" s="102">
        <v>0</v>
      </c>
      <c r="M147">
        <v>0</v>
      </c>
      <c r="N147">
        <v>0</v>
      </c>
      <c r="O147">
        <v>0</v>
      </c>
      <c r="P147">
        <v>0</v>
      </c>
      <c r="R147">
        <v>0</v>
      </c>
      <c r="S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row>
    <row r="148" spans="1:42" x14ac:dyDescent="0.25">
      <c r="A148" s="1">
        <v>0</v>
      </c>
      <c r="B148" s="1">
        <v>0</v>
      </c>
      <c r="C148">
        <v>0</v>
      </c>
      <c r="D148">
        <v>0</v>
      </c>
      <c r="E148">
        <v>0</v>
      </c>
      <c r="F148">
        <v>0</v>
      </c>
      <c r="G148">
        <v>0</v>
      </c>
      <c r="H148">
        <v>0</v>
      </c>
      <c r="I148">
        <v>0</v>
      </c>
      <c r="J148">
        <v>0</v>
      </c>
      <c r="K148">
        <v>0</v>
      </c>
      <c r="L148" s="102">
        <v>0</v>
      </c>
      <c r="M148">
        <v>0</v>
      </c>
      <c r="N148">
        <v>0</v>
      </c>
      <c r="O148">
        <v>0</v>
      </c>
      <c r="P148">
        <v>0</v>
      </c>
      <c r="R148">
        <v>0</v>
      </c>
      <c r="S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row>
    <row r="149" spans="1:42" x14ac:dyDescent="0.25">
      <c r="A149" s="1">
        <v>0</v>
      </c>
      <c r="B149" s="1">
        <v>0</v>
      </c>
      <c r="C149">
        <v>0</v>
      </c>
      <c r="D149">
        <v>0</v>
      </c>
      <c r="E149">
        <v>0</v>
      </c>
      <c r="F149">
        <v>0</v>
      </c>
      <c r="G149">
        <v>0</v>
      </c>
      <c r="H149">
        <v>0</v>
      </c>
      <c r="I149">
        <v>0</v>
      </c>
      <c r="J149">
        <v>0</v>
      </c>
      <c r="K149">
        <v>0</v>
      </c>
      <c r="L149" s="102">
        <v>0</v>
      </c>
      <c r="M149">
        <v>0</v>
      </c>
      <c r="N149">
        <v>0</v>
      </c>
      <c r="O149">
        <v>0</v>
      </c>
      <c r="P149">
        <v>0</v>
      </c>
      <c r="R149">
        <v>0</v>
      </c>
      <c r="S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row>
    <row r="150" spans="1:42" x14ac:dyDescent="0.25">
      <c r="A150" s="1">
        <v>0</v>
      </c>
      <c r="B150" s="1">
        <v>0</v>
      </c>
      <c r="C150">
        <v>0</v>
      </c>
      <c r="D150">
        <v>0</v>
      </c>
      <c r="E150">
        <v>0</v>
      </c>
      <c r="F150">
        <v>0</v>
      </c>
      <c r="G150">
        <v>0</v>
      </c>
      <c r="H150">
        <v>0</v>
      </c>
      <c r="I150">
        <v>0</v>
      </c>
      <c r="J150">
        <v>0</v>
      </c>
      <c r="K150">
        <v>0</v>
      </c>
      <c r="L150" s="102">
        <v>0</v>
      </c>
      <c r="M150">
        <v>0</v>
      </c>
      <c r="N150">
        <v>0</v>
      </c>
      <c r="O150">
        <v>0</v>
      </c>
      <c r="P150">
        <v>0</v>
      </c>
      <c r="R150">
        <v>0</v>
      </c>
      <c r="S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row>
    <row r="151" spans="1:42" x14ac:dyDescent="0.25">
      <c r="A151" s="1">
        <v>0</v>
      </c>
      <c r="B151" s="1">
        <v>0</v>
      </c>
      <c r="C151">
        <v>0</v>
      </c>
      <c r="D151">
        <v>0</v>
      </c>
      <c r="E151">
        <v>0</v>
      </c>
      <c r="F151">
        <v>0</v>
      </c>
      <c r="G151">
        <v>0</v>
      </c>
      <c r="H151">
        <v>0</v>
      </c>
      <c r="I151">
        <v>0</v>
      </c>
      <c r="J151">
        <v>0</v>
      </c>
      <c r="K151">
        <v>0</v>
      </c>
      <c r="L151" s="102">
        <v>0</v>
      </c>
      <c r="M151">
        <v>0</v>
      </c>
      <c r="N151">
        <v>0</v>
      </c>
      <c r="O151">
        <v>0</v>
      </c>
      <c r="P151">
        <v>0</v>
      </c>
      <c r="R151">
        <v>0</v>
      </c>
      <c r="S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row>
    <row r="152" spans="1:42" x14ac:dyDescent="0.25">
      <c r="A152" s="1">
        <v>0</v>
      </c>
      <c r="B152" s="1">
        <v>0</v>
      </c>
      <c r="C152">
        <v>0</v>
      </c>
      <c r="D152">
        <v>0</v>
      </c>
      <c r="E152">
        <v>0</v>
      </c>
      <c r="F152">
        <v>0</v>
      </c>
      <c r="G152">
        <v>0</v>
      </c>
      <c r="H152">
        <v>0</v>
      </c>
      <c r="I152">
        <v>0</v>
      </c>
      <c r="J152">
        <v>0</v>
      </c>
      <c r="K152">
        <v>0</v>
      </c>
      <c r="L152" s="102">
        <v>0</v>
      </c>
      <c r="M152">
        <v>0</v>
      </c>
      <c r="N152">
        <v>0</v>
      </c>
      <c r="O152">
        <v>0</v>
      </c>
      <c r="P152">
        <v>0</v>
      </c>
      <c r="R152">
        <v>0</v>
      </c>
      <c r="S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row>
    <row r="153" spans="1:42" x14ac:dyDescent="0.25">
      <c r="A153" s="1">
        <v>0</v>
      </c>
      <c r="B153" s="1">
        <v>0</v>
      </c>
      <c r="C153">
        <v>0</v>
      </c>
      <c r="D153">
        <v>0</v>
      </c>
      <c r="E153">
        <v>0</v>
      </c>
      <c r="F153">
        <v>0</v>
      </c>
      <c r="G153">
        <v>0</v>
      </c>
      <c r="H153">
        <v>0</v>
      </c>
      <c r="I153">
        <v>0</v>
      </c>
      <c r="J153">
        <v>0</v>
      </c>
      <c r="K153">
        <v>0</v>
      </c>
      <c r="L153" s="102">
        <v>0</v>
      </c>
      <c r="M153">
        <v>0</v>
      </c>
      <c r="N153">
        <v>0</v>
      </c>
      <c r="O153">
        <v>0</v>
      </c>
      <c r="P153">
        <v>0</v>
      </c>
      <c r="R153">
        <v>0</v>
      </c>
      <c r="S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row>
    <row r="154" spans="1:42" x14ac:dyDescent="0.25">
      <c r="A154" s="1">
        <v>0</v>
      </c>
      <c r="B154" s="1">
        <v>0</v>
      </c>
      <c r="C154">
        <v>0</v>
      </c>
      <c r="D154">
        <v>0</v>
      </c>
      <c r="E154">
        <v>0</v>
      </c>
      <c r="F154">
        <v>0</v>
      </c>
      <c r="G154">
        <v>0</v>
      </c>
      <c r="H154">
        <v>0</v>
      </c>
      <c r="I154">
        <v>0</v>
      </c>
      <c r="J154">
        <v>0</v>
      </c>
      <c r="K154">
        <v>0</v>
      </c>
      <c r="L154" s="102">
        <v>0</v>
      </c>
      <c r="M154">
        <v>0</v>
      </c>
      <c r="N154">
        <v>0</v>
      </c>
      <c r="O154">
        <v>0</v>
      </c>
      <c r="P154">
        <v>0</v>
      </c>
      <c r="R154">
        <v>0</v>
      </c>
      <c r="S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row>
    <row r="155" spans="1:42" x14ac:dyDescent="0.25">
      <c r="A155" s="1">
        <v>0</v>
      </c>
      <c r="B155" s="1">
        <v>0</v>
      </c>
      <c r="C155">
        <v>0</v>
      </c>
      <c r="D155">
        <v>0</v>
      </c>
      <c r="E155">
        <v>0</v>
      </c>
      <c r="F155">
        <v>0</v>
      </c>
      <c r="G155">
        <v>0</v>
      </c>
      <c r="H155">
        <v>0</v>
      </c>
      <c r="I155">
        <v>0</v>
      </c>
      <c r="J155">
        <v>0</v>
      </c>
      <c r="K155">
        <v>0</v>
      </c>
      <c r="L155" s="102">
        <v>0</v>
      </c>
      <c r="M155">
        <v>0</v>
      </c>
      <c r="N155">
        <v>0</v>
      </c>
      <c r="O155">
        <v>0</v>
      </c>
      <c r="P155">
        <v>0</v>
      </c>
      <c r="R155">
        <v>0</v>
      </c>
      <c r="S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row>
    <row r="156" spans="1:42" x14ac:dyDescent="0.25">
      <c r="A156" s="1">
        <v>0</v>
      </c>
      <c r="B156" s="1">
        <v>0</v>
      </c>
      <c r="C156">
        <v>0</v>
      </c>
      <c r="D156">
        <v>0</v>
      </c>
      <c r="E156">
        <v>0</v>
      </c>
      <c r="F156">
        <v>0</v>
      </c>
      <c r="G156">
        <v>0</v>
      </c>
      <c r="H156">
        <v>0</v>
      </c>
      <c r="I156">
        <v>0</v>
      </c>
      <c r="J156">
        <v>0</v>
      </c>
      <c r="K156">
        <v>0</v>
      </c>
      <c r="L156" s="102">
        <v>0</v>
      </c>
      <c r="M156">
        <v>0</v>
      </c>
      <c r="N156">
        <v>0</v>
      </c>
      <c r="O156">
        <v>0</v>
      </c>
      <c r="P156">
        <v>0</v>
      </c>
      <c r="R156">
        <v>0</v>
      </c>
      <c r="S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row>
    <row r="157" spans="1:42" x14ac:dyDescent="0.25">
      <c r="A157" s="1">
        <v>0</v>
      </c>
      <c r="B157" s="1">
        <v>0</v>
      </c>
      <c r="C157">
        <v>0</v>
      </c>
      <c r="D157">
        <v>0</v>
      </c>
      <c r="E157">
        <v>0</v>
      </c>
      <c r="F157">
        <v>0</v>
      </c>
      <c r="G157">
        <v>0</v>
      </c>
      <c r="H157">
        <v>0</v>
      </c>
      <c r="I157">
        <v>0</v>
      </c>
      <c r="J157">
        <v>0</v>
      </c>
      <c r="K157">
        <v>0</v>
      </c>
      <c r="L157" s="102">
        <v>0</v>
      </c>
      <c r="M157">
        <v>0</v>
      </c>
      <c r="N157">
        <v>0</v>
      </c>
      <c r="O157">
        <v>0</v>
      </c>
      <c r="P157">
        <v>0</v>
      </c>
      <c r="R157">
        <v>0</v>
      </c>
      <c r="S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row>
    <row r="158" spans="1:42" x14ac:dyDescent="0.25">
      <c r="A158" s="1">
        <v>0</v>
      </c>
      <c r="B158" s="1">
        <v>0</v>
      </c>
      <c r="C158">
        <v>0</v>
      </c>
      <c r="D158">
        <v>0</v>
      </c>
      <c r="E158">
        <v>0</v>
      </c>
      <c r="F158">
        <v>0</v>
      </c>
      <c r="G158">
        <v>0</v>
      </c>
      <c r="H158">
        <v>0</v>
      </c>
      <c r="I158">
        <v>0</v>
      </c>
      <c r="J158">
        <v>0</v>
      </c>
      <c r="K158">
        <v>0</v>
      </c>
      <c r="L158" s="102">
        <v>0</v>
      </c>
      <c r="M158">
        <v>0</v>
      </c>
      <c r="N158">
        <v>0</v>
      </c>
      <c r="O158">
        <v>0</v>
      </c>
      <c r="P158">
        <v>0</v>
      </c>
      <c r="R158">
        <v>0</v>
      </c>
      <c r="S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row>
    <row r="159" spans="1:42" x14ac:dyDescent="0.25">
      <c r="A159" s="1">
        <v>0</v>
      </c>
      <c r="B159" s="1">
        <v>0</v>
      </c>
      <c r="C159">
        <v>0</v>
      </c>
      <c r="D159">
        <v>0</v>
      </c>
      <c r="E159">
        <v>0</v>
      </c>
      <c r="F159">
        <v>0</v>
      </c>
      <c r="G159">
        <v>0</v>
      </c>
      <c r="H159">
        <v>0</v>
      </c>
      <c r="I159">
        <v>0</v>
      </c>
      <c r="J159">
        <v>0</v>
      </c>
      <c r="K159">
        <v>0</v>
      </c>
      <c r="L159" s="102">
        <v>0</v>
      </c>
      <c r="M159">
        <v>0</v>
      </c>
      <c r="N159">
        <v>0</v>
      </c>
      <c r="O159">
        <v>0</v>
      </c>
      <c r="P159">
        <v>0</v>
      </c>
      <c r="R159">
        <v>0</v>
      </c>
      <c r="S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row>
    <row r="160" spans="1:42" x14ac:dyDescent="0.25">
      <c r="A160" s="1">
        <v>0</v>
      </c>
      <c r="B160" s="1">
        <v>0</v>
      </c>
      <c r="C160">
        <v>0</v>
      </c>
      <c r="D160">
        <v>0</v>
      </c>
      <c r="E160">
        <v>0</v>
      </c>
      <c r="F160">
        <v>0</v>
      </c>
      <c r="G160">
        <v>0</v>
      </c>
      <c r="H160">
        <v>0</v>
      </c>
      <c r="I160">
        <v>0</v>
      </c>
      <c r="J160">
        <v>0</v>
      </c>
      <c r="K160">
        <v>0</v>
      </c>
      <c r="L160" s="102">
        <v>0</v>
      </c>
      <c r="M160">
        <v>0</v>
      </c>
      <c r="N160">
        <v>0</v>
      </c>
      <c r="O160">
        <v>0</v>
      </c>
      <c r="P160">
        <v>0</v>
      </c>
      <c r="R160">
        <v>0</v>
      </c>
      <c r="S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row>
    <row r="161" spans="1:42" x14ac:dyDescent="0.25">
      <c r="A161" s="1">
        <v>0</v>
      </c>
      <c r="B161" s="1">
        <v>0</v>
      </c>
      <c r="C161">
        <v>0</v>
      </c>
      <c r="D161">
        <v>0</v>
      </c>
      <c r="E161">
        <v>0</v>
      </c>
      <c r="F161">
        <v>0</v>
      </c>
      <c r="G161">
        <v>0</v>
      </c>
      <c r="H161">
        <v>0</v>
      </c>
      <c r="I161">
        <v>0</v>
      </c>
      <c r="J161">
        <v>0</v>
      </c>
      <c r="K161">
        <v>0</v>
      </c>
      <c r="L161" s="102">
        <v>0</v>
      </c>
      <c r="M161">
        <v>0</v>
      </c>
      <c r="N161">
        <v>0</v>
      </c>
      <c r="O161">
        <v>0</v>
      </c>
      <c r="P161">
        <v>0</v>
      </c>
      <c r="R161">
        <v>0</v>
      </c>
      <c r="S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row>
    <row r="162" spans="1:42" x14ac:dyDescent="0.25">
      <c r="A162" s="1">
        <v>0</v>
      </c>
      <c r="B162" s="1">
        <v>0</v>
      </c>
      <c r="C162">
        <v>0</v>
      </c>
      <c r="D162">
        <v>0</v>
      </c>
      <c r="E162">
        <v>0</v>
      </c>
      <c r="F162">
        <v>0</v>
      </c>
      <c r="G162">
        <v>0</v>
      </c>
      <c r="H162">
        <v>0</v>
      </c>
      <c r="I162">
        <v>0</v>
      </c>
      <c r="J162">
        <v>0</v>
      </c>
      <c r="K162">
        <v>0</v>
      </c>
      <c r="L162" s="102">
        <v>0</v>
      </c>
      <c r="M162">
        <v>0</v>
      </c>
      <c r="N162">
        <v>0</v>
      </c>
      <c r="O162">
        <v>0</v>
      </c>
      <c r="P162">
        <v>0</v>
      </c>
      <c r="R162">
        <v>0</v>
      </c>
      <c r="S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row>
    <row r="163" spans="1:42" x14ac:dyDescent="0.25">
      <c r="A163" s="1">
        <v>0</v>
      </c>
      <c r="B163" s="1">
        <v>0</v>
      </c>
      <c r="C163">
        <v>0</v>
      </c>
      <c r="D163">
        <v>0</v>
      </c>
      <c r="E163">
        <v>0</v>
      </c>
      <c r="F163">
        <v>0</v>
      </c>
      <c r="G163">
        <v>0</v>
      </c>
      <c r="H163">
        <v>0</v>
      </c>
      <c r="I163">
        <v>0</v>
      </c>
      <c r="J163">
        <v>0</v>
      </c>
      <c r="K163">
        <v>0</v>
      </c>
      <c r="L163" s="102">
        <v>0</v>
      </c>
      <c r="M163">
        <v>0</v>
      </c>
      <c r="N163">
        <v>0</v>
      </c>
      <c r="O163">
        <v>0</v>
      </c>
      <c r="P163">
        <v>0</v>
      </c>
      <c r="R163">
        <v>0</v>
      </c>
      <c r="S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row>
    <row r="164" spans="1:42" x14ac:dyDescent="0.25">
      <c r="A164" s="1">
        <v>0</v>
      </c>
      <c r="B164" s="1">
        <v>0</v>
      </c>
      <c r="C164">
        <v>0</v>
      </c>
      <c r="D164">
        <v>0</v>
      </c>
      <c r="E164">
        <v>0</v>
      </c>
      <c r="F164">
        <v>0</v>
      </c>
      <c r="G164">
        <v>0</v>
      </c>
      <c r="H164">
        <v>0</v>
      </c>
      <c r="I164">
        <v>0</v>
      </c>
      <c r="J164">
        <v>0</v>
      </c>
      <c r="K164">
        <v>0</v>
      </c>
      <c r="L164" s="102">
        <v>0</v>
      </c>
      <c r="M164">
        <v>0</v>
      </c>
      <c r="N164">
        <v>0</v>
      </c>
      <c r="O164">
        <v>0</v>
      </c>
      <c r="P164">
        <v>0</v>
      </c>
      <c r="R164">
        <v>0</v>
      </c>
      <c r="S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row>
    <row r="165" spans="1:42" x14ac:dyDescent="0.25">
      <c r="A165" s="1">
        <v>0</v>
      </c>
      <c r="B165" s="1">
        <v>0</v>
      </c>
      <c r="C165">
        <v>0</v>
      </c>
      <c r="D165">
        <v>0</v>
      </c>
      <c r="E165">
        <v>0</v>
      </c>
      <c r="F165">
        <v>0</v>
      </c>
      <c r="G165">
        <v>0</v>
      </c>
      <c r="H165">
        <v>0</v>
      </c>
      <c r="I165">
        <v>0</v>
      </c>
      <c r="J165">
        <v>0</v>
      </c>
      <c r="K165">
        <v>0</v>
      </c>
      <c r="L165" s="102">
        <v>0</v>
      </c>
      <c r="M165">
        <v>0</v>
      </c>
      <c r="N165">
        <v>0</v>
      </c>
      <c r="O165">
        <v>0</v>
      </c>
      <c r="P165">
        <v>0</v>
      </c>
      <c r="R165">
        <v>0</v>
      </c>
      <c r="S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row>
    <row r="166" spans="1:42" x14ac:dyDescent="0.25">
      <c r="A166" s="1">
        <v>0</v>
      </c>
      <c r="B166" s="1">
        <v>0</v>
      </c>
      <c r="C166">
        <v>0</v>
      </c>
      <c r="D166">
        <v>0</v>
      </c>
      <c r="E166">
        <v>0</v>
      </c>
      <c r="F166">
        <v>0</v>
      </c>
      <c r="G166">
        <v>0</v>
      </c>
      <c r="H166">
        <v>0</v>
      </c>
      <c r="I166">
        <v>0</v>
      </c>
      <c r="J166">
        <v>0</v>
      </c>
      <c r="K166">
        <v>0</v>
      </c>
      <c r="L166" s="102">
        <v>0</v>
      </c>
      <c r="M166">
        <v>0</v>
      </c>
      <c r="N166">
        <v>0</v>
      </c>
      <c r="O166">
        <v>0</v>
      </c>
      <c r="P166">
        <v>0</v>
      </c>
      <c r="R166">
        <v>0</v>
      </c>
      <c r="S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row>
    <row r="167" spans="1:42" x14ac:dyDescent="0.25">
      <c r="A167" s="1">
        <v>0</v>
      </c>
      <c r="B167" s="1">
        <v>0</v>
      </c>
      <c r="C167">
        <v>0</v>
      </c>
      <c r="D167">
        <v>0</v>
      </c>
      <c r="E167">
        <v>0</v>
      </c>
      <c r="F167">
        <v>0</v>
      </c>
      <c r="G167">
        <v>0</v>
      </c>
      <c r="H167">
        <v>0</v>
      </c>
      <c r="I167">
        <v>0</v>
      </c>
      <c r="J167">
        <v>0</v>
      </c>
      <c r="K167">
        <v>0</v>
      </c>
      <c r="L167" s="102">
        <v>0</v>
      </c>
      <c r="M167">
        <v>0</v>
      </c>
      <c r="N167">
        <v>0</v>
      </c>
      <c r="O167">
        <v>0</v>
      </c>
      <c r="P167">
        <v>0</v>
      </c>
      <c r="R167">
        <v>0</v>
      </c>
      <c r="S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row>
    <row r="168" spans="1:42" x14ac:dyDescent="0.25">
      <c r="A168" s="1">
        <v>0</v>
      </c>
      <c r="B168" s="1">
        <v>0</v>
      </c>
      <c r="C168">
        <v>0</v>
      </c>
      <c r="D168">
        <v>0</v>
      </c>
      <c r="E168">
        <v>0</v>
      </c>
      <c r="F168">
        <v>0</v>
      </c>
      <c r="G168">
        <v>0</v>
      </c>
      <c r="H168">
        <v>0</v>
      </c>
      <c r="I168">
        <v>0</v>
      </c>
      <c r="J168">
        <v>0</v>
      </c>
      <c r="K168">
        <v>0</v>
      </c>
      <c r="L168" s="102">
        <v>0</v>
      </c>
      <c r="M168">
        <v>0</v>
      </c>
      <c r="N168">
        <v>0</v>
      </c>
      <c r="O168">
        <v>0</v>
      </c>
      <c r="P168">
        <v>0</v>
      </c>
      <c r="R168">
        <v>0</v>
      </c>
      <c r="S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row>
    <row r="169" spans="1:42" x14ac:dyDescent="0.25">
      <c r="A169" s="1">
        <v>0</v>
      </c>
      <c r="B169" s="1">
        <v>0</v>
      </c>
      <c r="C169">
        <v>0</v>
      </c>
      <c r="D169">
        <v>0</v>
      </c>
      <c r="E169">
        <v>0</v>
      </c>
      <c r="F169">
        <v>0</v>
      </c>
      <c r="G169">
        <v>0</v>
      </c>
      <c r="H169">
        <v>0</v>
      </c>
      <c r="I169">
        <v>0</v>
      </c>
      <c r="J169">
        <v>0</v>
      </c>
      <c r="K169">
        <v>0</v>
      </c>
      <c r="L169" s="102">
        <v>0</v>
      </c>
      <c r="M169">
        <v>0</v>
      </c>
      <c r="N169">
        <v>0</v>
      </c>
      <c r="O169">
        <v>0</v>
      </c>
      <c r="P169">
        <v>0</v>
      </c>
      <c r="R169">
        <v>0</v>
      </c>
      <c r="S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row>
    <row r="170" spans="1:42" x14ac:dyDescent="0.25">
      <c r="A170" s="1">
        <v>0</v>
      </c>
      <c r="B170" s="1">
        <v>0</v>
      </c>
      <c r="C170">
        <v>0</v>
      </c>
      <c r="D170">
        <v>0</v>
      </c>
      <c r="E170">
        <v>0</v>
      </c>
      <c r="F170">
        <v>0</v>
      </c>
      <c r="G170">
        <v>0</v>
      </c>
      <c r="H170">
        <v>0</v>
      </c>
      <c r="I170">
        <v>0</v>
      </c>
      <c r="J170">
        <v>0</v>
      </c>
      <c r="K170">
        <v>0</v>
      </c>
      <c r="L170" s="102">
        <v>0</v>
      </c>
      <c r="M170">
        <v>0</v>
      </c>
      <c r="N170">
        <v>0</v>
      </c>
      <c r="O170">
        <v>0</v>
      </c>
      <c r="P170">
        <v>0</v>
      </c>
      <c r="R170">
        <v>0</v>
      </c>
      <c r="S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row>
    <row r="171" spans="1:42" x14ac:dyDescent="0.25">
      <c r="A171" s="1">
        <v>0</v>
      </c>
      <c r="B171" s="1">
        <v>0</v>
      </c>
      <c r="C171">
        <v>0</v>
      </c>
      <c r="D171">
        <v>0</v>
      </c>
      <c r="E171">
        <v>0</v>
      </c>
      <c r="F171">
        <v>0</v>
      </c>
      <c r="G171">
        <v>0</v>
      </c>
      <c r="H171">
        <v>0</v>
      </c>
      <c r="I171">
        <v>0</v>
      </c>
      <c r="J171">
        <v>0</v>
      </c>
      <c r="K171">
        <v>0</v>
      </c>
      <c r="L171" s="102">
        <v>0</v>
      </c>
      <c r="M171">
        <v>0</v>
      </c>
      <c r="N171">
        <v>0</v>
      </c>
      <c r="O171">
        <v>0</v>
      </c>
      <c r="P171">
        <v>0</v>
      </c>
      <c r="R171">
        <v>0</v>
      </c>
      <c r="S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row>
    <row r="172" spans="1:42" x14ac:dyDescent="0.25">
      <c r="A172" s="1">
        <v>0</v>
      </c>
      <c r="B172" s="1">
        <v>0</v>
      </c>
      <c r="C172">
        <v>0</v>
      </c>
      <c r="D172">
        <v>0</v>
      </c>
      <c r="E172">
        <v>0</v>
      </c>
      <c r="F172">
        <v>0</v>
      </c>
      <c r="G172">
        <v>0</v>
      </c>
      <c r="H172">
        <v>0</v>
      </c>
      <c r="I172">
        <v>0</v>
      </c>
      <c r="J172">
        <v>0</v>
      </c>
      <c r="K172">
        <v>0</v>
      </c>
      <c r="L172" s="102">
        <v>0</v>
      </c>
      <c r="M172">
        <v>0</v>
      </c>
      <c r="N172">
        <v>0</v>
      </c>
      <c r="O172">
        <v>0</v>
      </c>
      <c r="P172">
        <v>0</v>
      </c>
      <c r="R172">
        <v>0</v>
      </c>
      <c r="S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row>
    <row r="173" spans="1:42" x14ac:dyDescent="0.25">
      <c r="A173" s="1">
        <v>0</v>
      </c>
      <c r="B173" s="1">
        <v>0</v>
      </c>
      <c r="C173">
        <v>0</v>
      </c>
      <c r="D173">
        <v>0</v>
      </c>
      <c r="E173">
        <v>0</v>
      </c>
      <c r="F173">
        <v>0</v>
      </c>
      <c r="G173">
        <v>0</v>
      </c>
      <c r="H173">
        <v>0</v>
      </c>
      <c r="I173">
        <v>0</v>
      </c>
      <c r="J173">
        <v>0</v>
      </c>
      <c r="K173">
        <v>0</v>
      </c>
      <c r="L173" s="102">
        <v>0</v>
      </c>
      <c r="M173">
        <v>0</v>
      </c>
      <c r="N173">
        <v>0</v>
      </c>
      <c r="O173">
        <v>0</v>
      </c>
      <c r="P173">
        <v>0</v>
      </c>
      <c r="R173">
        <v>0</v>
      </c>
      <c r="S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row>
    <row r="174" spans="1:42" x14ac:dyDescent="0.25">
      <c r="A174" s="1">
        <v>0</v>
      </c>
      <c r="B174" s="1">
        <v>0</v>
      </c>
      <c r="C174">
        <v>0</v>
      </c>
      <c r="D174">
        <v>0</v>
      </c>
      <c r="E174">
        <v>0</v>
      </c>
      <c r="F174">
        <v>0</v>
      </c>
      <c r="G174">
        <v>0</v>
      </c>
      <c r="H174">
        <v>0</v>
      </c>
      <c r="I174">
        <v>0</v>
      </c>
      <c r="J174">
        <v>0</v>
      </c>
      <c r="K174">
        <v>0</v>
      </c>
      <c r="L174" s="102">
        <v>0</v>
      </c>
      <c r="M174">
        <v>0</v>
      </c>
      <c r="N174">
        <v>0</v>
      </c>
      <c r="O174">
        <v>0</v>
      </c>
      <c r="P174">
        <v>0</v>
      </c>
      <c r="R174">
        <v>0</v>
      </c>
      <c r="S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row>
    <row r="175" spans="1:42" x14ac:dyDescent="0.25">
      <c r="A175" s="1">
        <v>0</v>
      </c>
      <c r="B175" s="1">
        <v>0</v>
      </c>
      <c r="C175">
        <v>0</v>
      </c>
      <c r="D175">
        <v>0</v>
      </c>
      <c r="E175">
        <v>0</v>
      </c>
      <c r="F175">
        <v>0</v>
      </c>
      <c r="G175">
        <v>0</v>
      </c>
      <c r="H175">
        <v>0</v>
      </c>
      <c r="I175">
        <v>0</v>
      </c>
      <c r="J175">
        <v>0</v>
      </c>
      <c r="K175">
        <v>0</v>
      </c>
      <c r="L175" s="102">
        <v>0</v>
      </c>
      <c r="M175">
        <v>0</v>
      </c>
      <c r="N175">
        <v>0</v>
      </c>
      <c r="O175">
        <v>0</v>
      </c>
      <c r="P175">
        <v>0</v>
      </c>
      <c r="R175">
        <v>0</v>
      </c>
      <c r="S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row>
    <row r="176" spans="1:42" x14ac:dyDescent="0.25">
      <c r="A176" s="1">
        <v>0</v>
      </c>
      <c r="B176" s="1">
        <v>0</v>
      </c>
      <c r="C176">
        <v>0</v>
      </c>
      <c r="D176">
        <v>0</v>
      </c>
      <c r="E176">
        <v>0</v>
      </c>
      <c r="F176">
        <v>0</v>
      </c>
      <c r="G176">
        <v>0</v>
      </c>
      <c r="H176">
        <v>0</v>
      </c>
      <c r="I176">
        <v>0</v>
      </c>
      <c r="J176">
        <v>0</v>
      </c>
      <c r="K176">
        <v>0</v>
      </c>
      <c r="L176" s="102">
        <v>0</v>
      </c>
      <c r="M176">
        <v>0</v>
      </c>
      <c r="N176">
        <v>0</v>
      </c>
      <c r="O176">
        <v>0</v>
      </c>
      <c r="P176">
        <v>0</v>
      </c>
      <c r="R176">
        <v>0</v>
      </c>
      <c r="S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row>
    <row r="177" spans="1:42" x14ac:dyDescent="0.25">
      <c r="A177" s="1">
        <v>0</v>
      </c>
      <c r="B177" s="1">
        <v>0</v>
      </c>
      <c r="C177">
        <v>0</v>
      </c>
      <c r="D177">
        <v>0</v>
      </c>
      <c r="E177">
        <v>0</v>
      </c>
      <c r="F177">
        <v>0</v>
      </c>
      <c r="G177">
        <v>0</v>
      </c>
      <c r="H177">
        <v>0</v>
      </c>
      <c r="I177">
        <v>0</v>
      </c>
      <c r="J177">
        <v>0</v>
      </c>
      <c r="K177">
        <v>0</v>
      </c>
      <c r="L177" s="102">
        <v>0</v>
      </c>
      <c r="M177">
        <v>0</v>
      </c>
      <c r="N177">
        <v>0</v>
      </c>
      <c r="O177">
        <v>0</v>
      </c>
      <c r="P177">
        <v>0</v>
      </c>
      <c r="R177">
        <v>0</v>
      </c>
      <c r="S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row>
    <row r="178" spans="1:42" x14ac:dyDescent="0.25">
      <c r="A178" s="1">
        <v>0</v>
      </c>
      <c r="B178" s="1">
        <v>0</v>
      </c>
      <c r="C178">
        <v>0</v>
      </c>
      <c r="D178">
        <v>0</v>
      </c>
      <c r="E178">
        <v>0</v>
      </c>
      <c r="F178">
        <v>0</v>
      </c>
      <c r="G178">
        <v>0</v>
      </c>
      <c r="H178">
        <v>0</v>
      </c>
      <c r="I178">
        <v>0</v>
      </c>
      <c r="J178">
        <v>0</v>
      </c>
      <c r="K178">
        <v>0</v>
      </c>
      <c r="L178" s="102">
        <v>0</v>
      </c>
      <c r="M178">
        <v>0</v>
      </c>
      <c r="N178">
        <v>0</v>
      </c>
      <c r="O178">
        <v>0</v>
      </c>
      <c r="P178">
        <v>0</v>
      </c>
      <c r="R178">
        <v>0</v>
      </c>
      <c r="S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row>
    <row r="179" spans="1:42" x14ac:dyDescent="0.25">
      <c r="A179" s="1">
        <v>0</v>
      </c>
      <c r="B179" s="1">
        <v>0</v>
      </c>
      <c r="C179">
        <v>0</v>
      </c>
      <c r="D179">
        <v>0</v>
      </c>
      <c r="E179">
        <v>0</v>
      </c>
      <c r="F179">
        <v>0</v>
      </c>
      <c r="G179">
        <v>0</v>
      </c>
      <c r="H179">
        <v>0</v>
      </c>
      <c r="I179">
        <v>0</v>
      </c>
      <c r="J179">
        <v>0</v>
      </c>
      <c r="K179">
        <v>0</v>
      </c>
      <c r="L179" s="102">
        <v>0</v>
      </c>
      <c r="M179">
        <v>0</v>
      </c>
      <c r="N179">
        <v>0</v>
      </c>
      <c r="O179">
        <v>0</v>
      </c>
      <c r="P179">
        <v>0</v>
      </c>
      <c r="R179">
        <v>0</v>
      </c>
      <c r="S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row>
    <row r="180" spans="1:42" x14ac:dyDescent="0.25">
      <c r="A180" s="1">
        <v>0</v>
      </c>
      <c r="B180" s="1">
        <v>0</v>
      </c>
      <c r="C180">
        <v>0</v>
      </c>
      <c r="D180">
        <v>0</v>
      </c>
      <c r="E180">
        <v>0</v>
      </c>
      <c r="F180">
        <v>0</v>
      </c>
      <c r="G180">
        <v>0</v>
      </c>
      <c r="H180">
        <v>0</v>
      </c>
      <c r="I180">
        <v>0</v>
      </c>
      <c r="J180">
        <v>0</v>
      </c>
      <c r="K180">
        <v>0</v>
      </c>
      <c r="L180" s="102">
        <v>0</v>
      </c>
      <c r="M180">
        <v>0</v>
      </c>
      <c r="N180">
        <v>0</v>
      </c>
      <c r="O180">
        <v>0</v>
      </c>
      <c r="P180">
        <v>0</v>
      </c>
      <c r="R180">
        <v>0</v>
      </c>
      <c r="S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row>
    <row r="181" spans="1:42" x14ac:dyDescent="0.25">
      <c r="A181" s="1">
        <v>0</v>
      </c>
      <c r="B181" s="1">
        <v>0</v>
      </c>
      <c r="C181">
        <v>0</v>
      </c>
      <c r="D181">
        <v>0</v>
      </c>
      <c r="E181">
        <v>0</v>
      </c>
      <c r="F181">
        <v>0</v>
      </c>
      <c r="G181">
        <v>0</v>
      </c>
      <c r="H181">
        <v>0</v>
      </c>
      <c r="I181">
        <v>0</v>
      </c>
      <c r="J181">
        <v>0</v>
      </c>
      <c r="K181">
        <v>0</v>
      </c>
      <c r="L181" s="102">
        <v>0</v>
      </c>
      <c r="M181">
        <v>0</v>
      </c>
      <c r="N181">
        <v>0</v>
      </c>
      <c r="O181">
        <v>0</v>
      </c>
      <c r="P181">
        <v>0</v>
      </c>
      <c r="R181">
        <v>0</v>
      </c>
      <c r="S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row>
    <row r="182" spans="1:42" x14ac:dyDescent="0.25">
      <c r="A182" s="1">
        <v>0</v>
      </c>
      <c r="B182" s="1">
        <v>0</v>
      </c>
      <c r="C182">
        <v>0</v>
      </c>
      <c r="D182">
        <v>0</v>
      </c>
      <c r="E182">
        <v>0</v>
      </c>
      <c r="F182">
        <v>0</v>
      </c>
      <c r="G182">
        <v>0</v>
      </c>
      <c r="H182">
        <v>0</v>
      </c>
      <c r="I182">
        <v>0</v>
      </c>
      <c r="J182">
        <v>0</v>
      </c>
      <c r="K182">
        <v>0</v>
      </c>
      <c r="L182" s="102">
        <v>0</v>
      </c>
      <c r="M182">
        <v>0</v>
      </c>
      <c r="N182">
        <v>0</v>
      </c>
      <c r="O182">
        <v>0</v>
      </c>
      <c r="P182">
        <v>0</v>
      </c>
      <c r="R182">
        <v>0</v>
      </c>
      <c r="S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row>
    <row r="183" spans="1:42" x14ac:dyDescent="0.25">
      <c r="A183" s="1">
        <v>0</v>
      </c>
      <c r="B183" s="1">
        <v>0</v>
      </c>
      <c r="C183">
        <v>0</v>
      </c>
      <c r="D183">
        <v>0</v>
      </c>
      <c r="E183">
        <v>0</v>
      </c>
      <c r="F183">
        <v>0</v>
      </c>
      <c r="G183">
        <v>0</v>
      </c>
      <c r="H183">
        <v>0</v>
      </c>
      <c r="I183">
        <v>0</v>
      </c>
      <c r="J183">
        <v>0</v>
      </c>
      <c r="K183">
        <v>0</v>
      </c>
      <c r="L183" s="102">
        <v>0</v>
      </c>
      <c r="M183">
        <v>0</v>
      </c>
      <c r="N183">
        <v>0</v>
      </c>
      <c r="O183">
        <v>0</v>
      </c>
      <c r="P183">
        <v>0</v>
      </c>
      <c r="R183">
        <v>0</v>
      </c>
      <c r="S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row>
    <row r="184" spans="1:42" x14ac:dyDescent="0.25">
      <c r="A184" s="1">
        <v>0</v>
      </c>
      <c r="B184" s="1">
        <v>0</v>
      </c>
      <c r="C184">
        <v>0</v>
      </c>
      <c r="D184">
        <v>0</v>
      </c>
      <c r="E184">
        <v>0</v>
      </c>
      <c r="F184">
        <v>0</v>
      </c>
      <c r="G184">
        <v>0</v>
      </c>
      <c r="H184">
        <v>0</v>
      </c>
      <c r="I184">
        <v>0</v>
      </c>
      <c r="J184">
        <v>0</v>
      </c>
      <c r="K184">
        <v>0</v>
      </c>
      <c r="L184" s="102">
        <v>0</v>
      </c>
      <c r="M184">
        <v>0</v>
      </c>
      <c r="N184">
        <v>0</v>
      </c>
      <c r="O184">
        <v>0</v>
      </c>
      <c r="P184">
        <v>0</v>
      </c>
      <c r="R184">
        <v>0</v>
      </c>
      <c r="S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row>
    <row r="185" spans="1:42" x14ac:dyDescent="0.25">
      <c r="A185" s="1">
        <v>0</v>
      </c>
      <c r="B185" s="1">
        <v>0</v>
      </c>
      <c r="C185">
        <v>0</v>
      </c>
      <c r="D185">
        <v>0</v>
      </c>
      <c r="E185">
        <v>0</v>
      </c>
      <c r="F185">
        <v>0</v>
      </c>
      <c r="G185">
        <v>0</v>
      </c>
      <c r="H185">
        <v>0</v>
      </c>
      <c r="I185">
        <v>0</v>
      </c>
      <c r="J185">
        <v>0</v>
      </c>
      <c r="K185">
        <v>0</v>
      </c>
      <c r="L185" s="102">
        <v>0</v>
      </c>
      <c r="M185">
        <v>0</v>
      </c>
      <c r="N185">
        <v>0</v>
      </c>
      <c r="O185">
        <v>0</v>
      </c>
      <c r="P185">
        <v>0</v>
      </c>
      <c r="R185">
        <v>0</v>
      </c>
      <c r="S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row>
    <row r="186" spans="1:42" x14ac:dyDescent="0.25">
      <c r="A186" s="1">
        <v>0</v>
      </c>
      <c r="B186" s="1">
        <v>0</v>
      </c>
      <c r="C186">
        <v>0</v>
      </c>
      <c r="D186">
        <v>0</v>
      </c>
      <c r="E186">
        <v>0</v>
      </c>
      <c r="F186">
        <v>0</v>
      </c>
      <c r="G186">
        <v>0</v>
      </c>
      <c r="H186">
        <v>0</v>
      </c>
      <c r="I186">
        <v>0</v>
      </c>
      <c r="J186">
        <v>0</v>
      </c>
      <c r="K186">
        <v>0</v>
      </c>
      <c r="L186" s="102">
        <v>0</v>
      </c>
      <c r="M186">
        <v>0</v>
      </c>
      <c r="N186">
        <v>0</v>
      </c>
      <c r="O186">
        <v>0</v>
      </c>
      <c r="P186">
        <v>0</v>
      </c>
      <c r="R186">
        <v>0</v>
      </c>
      <c r="S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row>
    <row r="187" spans="1:42" x14ac:dyDescent="0.25">
      <c r="A187" s="1">
        <v>0</v>
      </c>
      <c r="B187" s="1">
        <v>0</v>
      </c>
      <c r="C187">
        <v>0</v>
      </c>
      <c r="D187">
        <v>0</v>
      </c>
      <c r="E187">
        <v>0</v>
      </c>
      <c r="F187">
        <v>0</v>
      </c>
      <c r="G187">
        <v>0</v>
      </c>
      <c r="H187">
        <v>0</v>
      </c>
      <c r="I187">
        <v>0</v>
      </c>
      <c r="J187">
        <v>0</v>
      </c>
      <c r="K187">
        <v>0</v>
      </c>
      <c r="L187" s="102">
        <v>0</v>
      </c>
      <c r="M187">
        <v>0</v>
      </c>
      <c r="N187">
        <v>0</v>
      </c>
      <c r="O187">
        <v>0</v>
      </c>
      <c r="P187">
        <v>0</v>
      </c>
      <c r="R187">
        <v>0</v>
      </c>
      <c r="S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row>
    <row r="188" spans="1:42" x14ac:dyDescent="0.25">
      <c r="A188" s="1">
        <v>0</v>
      </c>
      <c r="B188" s="1">
        <v>0</v>
      </c>
      <c r="C188">
        <v>0</v>
      </c>
      <c r="D188">
        <v>0</v>
      </c>
      <c r="E188">
        <v>0</v>
      </c>
      <c r="F188">
        <v>0</v>
      </c>
      <c r="G188">
        <v>0</v>
      </c>
      <c r="H188">
        <v>0</v>
      </c>
      <c r="I188">
        <v>0</v>
      </c>
      <c r="J188">
        <v>0</v>
      </c>
      <c r="K188">
        <v>0</v>
      </c>
      <c r="L188" s="102">
        <v>0</v>
      </c>
      <c r="M188">
        <v>0</v>
      </c>
      <c r="N188">
        <v>0</v>
      </c>
      <c r="O188">
        <v>0</v>
      </c>
      <c r="P188">
        <v>0</v>
      </c>
      <c r="R188">
        <v>0</v>
      </c>
      <c r="S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row>
    <row r="189" spans="1:42" x14ac:dyDescent="0.25">
      <c r="A189" s="1">
        <v>0</v>
      </c>
      <c r="B189" s="1">
        <v>0</v>
      </c>
      <c r="C189">
        <v>0</v>
      </c>
      <c r="D189">
        <v>0</v>
      </c>
      <c r="E189">
        <v>0</v>
      </c>
      <c r="F189">
        <v>0</v>
      </c>
      <c r="G189">
        <v>0</v>
      </c>
      <c r="H189">
        <v>0</v>
      </c>
      <c r="I189">
        <v>0</v>
      </c>
      <c r="J189">
        <v>0</v>
      </c>
      <c r="K189">
        <v>0</v>
      </c>
      <c r="L189" s="102">
        <v>0</v>
      </c>
      <c r="M189">
        <v>0</v>
      </c>
      <c r="N189">
        <v>0</v>
      </c>
      <c r="O189">
        <v>0</v>
      </c>
      <c r="P189">
        <v>0</v>
      </c>
      <c r="R189">
        <v>0</v>
      </c>
      <c r="S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row>
    <row r="190" spans="1:42" x14ac:dyDescent="0.25">
      <c r="A190" s="1">
        <v>0</v>
      </c>
      <c r="B190" s="1">
        <v>0</v>
      </c>
      <c r="C190">
        <v>0</v>
      </c>
      <c r="D190">
        <v>0</v>
      </c>
      <c r="E190">
        <v>0</v>
      </c>
      <c r="F190">
        <v>0</v>
      </c>
      <c r="G190">
        <v>0</v>
      </c>
      <c r="H190">
        <v>0</v>
      </c>
      <c r="I190">
        <v>0</v>
      </c>
      <c r="J190">
        <v>0</v>
      </c>
      <c r="K190">
        <v>0</v>
      </c>
      <c r="L190" s="102">
        <v>0</v>
      </c>
      <c r="M190">
        <v>0</v>
      </c>
      <c r="N190">
        <v>0</v>
      </c>
      <c r="O190">
        <v>0</v>
      </c>
      <c r="P190">
        <v>0</v>
      </c>
      <c r="R190">
        <v>0</v>
      </c>
      <c r="S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row>
    <row r="191" spans="1:42" x14ac:dyDescent="0.25">
      <c r="A191" s="1">
        <v>0</v>
      </c>
      <c r="B191" s="1">
        <v>0</v>
      </c>
      <c r="C191">
        <v>0</v>
      </c>
      <c r="D191">
        <v>0</v>
      </c>
      <c r="E191">
        <v>0</v>
      </c>
      <c r="F191">
        <v>0</v>
      </c>
      <c r="G191">
        <v>0</v>
      </c>
      <c r="H191">
        <v>0</v>
      </c>
      <c r="I191">
        <v>0</v>
      </c>
      <c r="J191">
        <v>0</v>
      </c>
      <c r="K191">
        <v>0</v>
      </c>
      <c r="L191" s="102">
        <v>0</v>
      </c>
      <c r="M191">
        <v>0</v>
      </c>
      <c r="N191">
        <v>0</v>
      </c>
      <c r="O191">
        <v>0</v>
      </c>
      <c r="P191">
        <v>0</v>
      </c>
      <c r="R191">
        <v>0</v>
      </c>
      <c r="S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row>
    <row r="192" spans="1:42" x14ac:dyDescent="0.25">
      <c r="A192" s="1">
        <v>0</v>
      </c>
      <c r="B192" s="1">
        <v>0</v>
      </c>
      <c r="C192">
        <v>0</v>
      </c>
      <c r="D192">
        <v>0</v>
      </c>
      <c r="E192">
        <v>0</v>
      </c>
      <c r="F192">
        <v>0</v>
      </c>
      <c r="G192">
        <v>0</v>
      </c>
      <c r="H192">
        <v>0</v>
      </c>
      <c r="I192">
        <v>0</v>
      </c>
      <c r="J192">
        <v>0</v>
      </c>
      <c r="K192">
        <v>0</v>
      </c>
      <c r="L192" s="102">
        <v>0</v>
      </c>
      <c r="M192">
        <v>0</v>
      </c>
      <c r="N192">
        <v>0</v>
      </c>
      <c r="O192">
        <v>0</v>
      </c>
      <c r="P192">
        <v>0</v>
      </c>
      <c r="R192">
        <v>0</v>
      </c>
      <c r="S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row>
    <row r="193" spans="1:42" x14ac:dyDescent="0.25">
      <c r="A193" s="1">
        <v>0</v>
      </c>
      <c r="B193" s="1">
        <v>0</v>
      </c>
      <c r="C193">
        <v>0</v>
      </c>
      <c r="D193">
        <v>0</v>
      </c>
      <c r="E193">
        <v>0</v>
      </c>
      <c r="F193">
        <v>0</v>
      </c>
      <c r="G193">
        <v>0</v>
      </c>
      <c r="H193">
        <v>0</v>
      </c>
      <c r="I193">
        <v>0</v>
      </c>
      <c r="J193">
        <v>0</v>
      </c>
      <c r="K193">
        <v>0</v>
      </c>
      <c r="L193" s="102">
        <v>0</v>
      </c>
      <c r="M193">
        <v>0</v>
      </c>
      <c r="N193">
        <v>0</v>
      </c>
      <c r="O193">
        <v>0</v>
      </c>
      <c r="P193">
        <v>0</v>
      </c>
      <c r="R193">
        <v>0</v>
      </c>
      <c r="S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row>
    <row r="194" spans="1:42" x14ac:dyDescent="0.25">
      <c r="A194" s="1">
        <v>0</v>
      </c>
      <c r="B194" s="1">
        <v>0</v>
      </c>
      <c r="C194">
        <v>0</v>
      </c>
      <c r="D194">
        <v>0</v>
      </c>
      <c r="E194">
        <v>0</v>
      </c>
      <c r="F194">
        <v>0</v>
      </c>
      <c r="G194">
        <v>0</v>
      </c>
      <c r="H194">
        <v>0</v>
      </c>
      <c r="I194">
        <v>0</v>
      </c>
      <c r="J194">
        <v>0</v>
      </c>
      <c r="K194">
        <v>0</v>
      </c>
      <c r="L194" s="102">
        <v>0</v>
      </c>
      <c r="M194">
        <v>0</v>
      </c>
      <c r="N194">
        <v>0</v>
      </c>
      <c r="O194">
        <v>0</v>
      </c>
      <c r="P194">
        <v>0</v>
      </c>
      <c r="R194">
        <v>0</v>
      </c>
      <c r="S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row>
    <row r="195" spans="1:42" x14ac:dyDescent="0.25">
      <c r="A195" s="1">
        <v>0</v>
      </c>
      <c r="B195" s="1">
        <v>0</v>
      </c>
      <c r="C195">
        <v>0</v>
      </c>
      <c r="D195">
        <v>0</v>
      </c>
      <c r="E195">
        <v>0</v>
      </c>
      <c r="F195">
        <v>0</v>
      </c>
      <c r="G195">
        <v>0</v>
      </c>
      <c r="H195">
        <v>0</v>
      </c>
      <c r="I195">
        <v>0</v>
      </c>
      <c r="J195">
        <v>0</v>
      </c>
      <c r="K195">
        <v>0</v>
      </c>
      <c r="L195" s="102">
        <v>0</v>
      </c>
      <c r="M195">
        <v>0</v>
      </c>
      <c r="N195">
        <v>0</v>
      </c>
      <c r="O195">
        <v>0</v>
      </c>
      <c r="P195">
        <v>0</v>
      </c>
      <c r="R195">
        <v>0</v>
      </c>
      <c r="S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row>
    <row r="196" spans="1:42" x14ac:dyDescent="0.25">
      <c r="A196" s="1">
        <v>0</v>
      </c>
      <c r="B196" s="1">
        <v>0</v>
      </c>
      <c r="C196">
        <v>0</v>
      </c>
      <c r="D196">
        <v>0</v>
      </c>
      <c r="E196">
        <v>0</v>
      </c>
      <c r="F196">
        <v>0</v>
      </c>
      <c r="G196">
        <v>0</v>
      </c>
      <c r="H196">
        <v>0</v>
      </c>
      <c r="I196">
        <v>0</v>
      </c>
      <c r="J196">
        <v>0</v>
      </c>
      <c r="K196">
        <v>0</v>
      </c>
      <c r="L196" s="102">
        <v>0</v>
      </c>
      <c r="M196">
        <v>0</v>
      </c>
      <c r="N196">
        <v>0</v>
      </c>
      <c r="O196">
        <v>0</v>
      </c>
      <c r="P196">
        <v>0</v>
      </c>
      <c r="R196">
        <v>0</v>
      </c>
      <c r="S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row>
    <row r="197" spans="1:42" x14ac:dyDescent="0.25">
      <c r="A197" s="1">
        <v>0</v>
      </c>
      <c r="B197" s="1">
        <v>0</v>
      </c>
      <c r="C197">
        <v>0</v>
      </c>
      <c r="D197">
        <v>0</v>
      </c>
      <c r="E197">
        <v>0</v>
      </c>
      <c r="F197">
        <v>0</v>
      </c>
      <c r="G197">
        <v>0</v>
      </c>
      <c r="H197">
        <v>0</v>
      </c>
      <c r="I197">
        <v>0</v>
      </c>
      <c r="J197">
        <v>0</v>
      </c>
      <c r="K197">
        <v>0</v>
      </c>
      <c r="L197" s="102">
        <v>0</v>
      </c>
      <c r="M197">
        <v>0</v>
      </c>
      <c r="N197">
        <v>0</v>
      </c>
      <c r="O197">
        <v>0</v>
      </c>
      <c r="P197">
        <v>0</v>
      </c>
      <c r="R197">
        <v>0</v>
      </c>
      <c r="S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row>
    <row r="198" spans="1:42" x14ac:dyDescent="0.25">
      <c r="A198" s="1">
        <v>0</v>
      </c>
      <c r="B198" s="1">
        <v>0</v>
      </c>
      <c r="C198">
        <v>0</v>
      </c>
      <c r="D198">
        <v>0</v>
      </c>
      <c r="E198">
        <v>0</v>
      </c>
      <c r="F198">
        <v>0</v>
      </c>
      <c r="G198">
        <v>0</v>
      </c>
      <c r="H198">
        <v>0</v>
      </c>
      <c r="I198">
        <v>0</v>
      </c>
      <c r="J198">
        <v>0</v>
      </c>
      <c r="K198">
        <v>0</v>
      </c>
      <c r="L198" s="102">
        <v>0</v>
      </c>
      <c r="M198">
        <v>0</v>
      </c>
      <c r="N198">
        <v>0</v>
      </c>
      <c r="O198">
        <v>0</v>
      </c>
      <c r="P198">
        <v>0</v>
      </c>
      <c r="R198">
        <v>0</v>
      </c>
      <c r="S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row>
    <row r="199" spans="1:42" x14ac:dyDescent="0.25">
      <c r="A199" s="1">
        <v>0</v>
      </c>
      <c r="B199" s="1">
        <v>0</v>
      </c>
      <c r="C199">
        <v>0</v>
      </c>
      <c r="D199">
        <v>0</v>
      </c>
      <c r="E199">
        <v>0</v>
      </c>
      <c r="F199">
        <v>0</v>
      </c>
      <c r="G199">
        <v>0</v>
      </c>
      <c r="H199">
        <v>0</v>
      </c>
      <c r="I199">
        <v>0</v>
      </c>
      <c r="J199">
        <v>0</v>
      </c>
      <c r="K199">
        <v>0</v>
      </c>
      <c r="L199" s="102">
        <v>0</v>
      </c>
      <c r="M199">
        <v>0</v>
      </c>
      <c r="N199">
        <v>0</v>
      </c>
      <c r="O199">
        <v>0</v>
      </c>
      <c r="P199">
        <v>0</v>
      </c>
      <c r="R199">
        <v>0</v>
      </c>
      <c r="S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row>
    <row r="200" spans="1:42" x14ac:dyDescent="0.25">
      <c r="A200" s="1">
        <v>0</v>
      </c>
      <c r="B200" s="1">
        <v>0</v>
      </c>
      <c r="C200">
        <v>0</v>
      </c>
      <c r="D200">
        <v>0</v>
      </c>
      <c r="E200">
        <v>0</v>
      </c>
      <c r="F200">
        <v>0</v>
      </c>
      <c r="G200">
        <v>0</v>
      </c>
      <c r="H200">
        <v>0</v>
      </c>
      <c r="I200">
        <v>0</v>
      </c>
      <c r="J200">
        <v>0</v>
      </c>
      <c r="K200">
        <v>0</v>
      </c>
      <c r="L200" s="102">
        <v>0</v>
      </c>
      <c r="M200">
        <v>0</v>
      </c>
      <c r="N200">
        <v>0</v>
      </c>
      <c r="O200">
        <v>0</v>
      </c>
      <c r="P200">
        <v>0</v>
      </c>
      <c r="R200">
        <v>0</v>
      </c>
      <c r="S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row>
    <row r="201" spans="1:42" x14ac:dyDescent="0.25">
      <c r="A201" s="1">
        <v>0</v>
      </c>
      <c r="B201" s="1">
        <v>0</v>
      </c>
      <c r="C201">
        <v>0</v>
      </c>
      <c r="D201">
        <v>0</v>
      </c>
      <c r="E201">
        <v>0</v>
      </c>
      <c r="F201">
        <v>0</v>
      </c>
      <c r="G201">
        <v>0</v>
      </c>
      <c r="H201">
        <v>0</v>
      </c>
      <c r="I201">
        <v>0</v>
      </c>
      <c r="J201">
        <v>0</v>
      </c>
      <c r="K201">
        <v>0</v>
      </c>
      <c r="L201" s="102">
        <v>0</v>
      </c>
      <c r="M201">
        <v>0</v>
      </c>
      <c r="N201">
        <v>0</v>
      </c>
      <c r="O201">
        <v>0</v>
      </c>
      <c r="P201">
        <v>0</v>
      </c>
      <c r="R201">
        <v>0</v>
      </c>
      <c r="S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row>
    <row r="202" spans="1:42" x14ac:dyDescent="0.25">
      <c r="A202" s="1">
        <v>0</v>
      </c>
      <c r="B202" s="1">
        <v>0</v>
      </c>
      <c r="C202">
        <v>0</v>
      </c>
      <c r="D202">
        <v>0</v>
      </c>
      <c r="E202">
        <v>0</v>
      </c>
      <c r="F202">
        <v>0</v>
      </c>
      <c r="G202">
        <v>0</v>
      </c>
      <c r="H202">
        <v>0</v>
      </c>
      <c r="I202">
        <v>0</v>
      </c>
      <c r="J202">
        <v>0</v>
      </c>
      <c r="K202">
        <v>0</v>
      </c>
      <c r="L202" s="102">
        <v>0</v>
      </c>
      <c r="M202">
        <v>0</v>
      </c>
      <c r="N202">
        <v>0</v>
      </c>
      <c r="O202">
        <v>0</v>
      </c>
      <c r="P202">
        <v>0</v>
      </c>
      <c r="R202">
        <v>0</v>
      </c>
      <c r="S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row>
    <row r="203" spans="1:42" x14ac:dyDescent="0.25">
      <c r="A203" s="1">
        <v>0</v>
      </c>
      <c r="B203" s="1">
        <v>0</v>
      </c>
      <c r="C203">
        <v>0</v>
      </c>
      <c r="D203">
        <v>0</v>
      </c>
      <c r="E203">
        <v>0</v>
      </c>
      <c r="F203">
        <v>0</v>
      </c>
      <c r="G203">
        <v>0</v>
      </c>
      <c r="H203">
        <v>0</v>
      </c>
      <c r="I203">
        <v>0</v>
      </c>
      <c r="J203">
        <v>0</v>
      </c>
      <c r="K203">
        <v>0</v>
      </c>
      <c r="L203" s="102">
        <v>0</v>
      </c>
      <c r="M203">
        <v>0</v>
      </c>
      <c r="N203">
        <v>0</v>
      </c>
      <c r="O203">
        <v>0</v>
      </c>
      <c r="P203">
        <v>0</v>
      </c>
      <c r="R203">
        <v>0</v>
      </c>
      <c r="S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row>
    <row r="204" spans="1:42" x14ac:dyDescent="0.25">
      <c r="A204" s="1">
        <v>0</v>
      </c>
      <c r="B204" s="1">
        <v>0</v>
      </c>
      <c r="C204">
        <v>0</v>
      </c>
      <c r="D204">
        <v>0</v>
      </c>
      <c r="E204">
        <v>0</v>
      </c>
      <c r="F204">
        <v>0</v>
      </c>
      <c r="G204">
        <v>0</v>
      </c>
      <c r="H204">
        <v>0</v>
      </c>
      <c r="I204">
        <v>0</v>
      </c>
      <c r="J204">
        <v>0</v>
      </c>
      <c r="K204">
        <v>0</v>
      </c>
      <c r="L204" s="102">
        <v>0</v>
      </c>
      <c r="M204">
        <v>0</v>
      </c>
      <c r="N204">
        <v>0</v>
      </c>
      <c r="O204">
        <v>0</v>
      </c>
      <c r="P204">
        <v>0</v>
      </c>
      <c r="R204">
        <v>0</v>
      </c>
      <c r="S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row>
    <row r="205" spans="1:42" x14ac:dyDescent="0.25">
      <c r="A205" s="1">
        <v>0</v>
      </c>
      <c r="B205" s="1">
        <v>0</v>
      </c>
      <c r="C205">
        <v>0</v>
      </c>
      <c r="D205">
        <v>0</v>
      </c>
      <c r="E205">
        <v>0</v>
      </c>
      <c r="F205">
        <v>0</v>
      </c>
      <c r="G205">
        <v>0</v>
      </c>
      <c r="H205">
        <v>0</v>
      </c>
      <c r="I205">
        <v>0</v>
      </c>
      <c r="J205">
        <v>0</v>
      </c>
      <c r="K205">
        <v>0</v>
      </c>
      <c r="L205" s="102">
        <v>0</v>
      </c>
      <c r="M205">
        <v>0</v>
      </c>
      <c r="N205">
        <v>0</v>
      </c>
      <c r="O205">
        <v>0</v>
      </c>
      <c r="P205">
        <v>0</v>
      </c>
      <c r="R205">
        <v>0</v>
      </c>
      <c r="S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row>
    <row r="206" spans="1:42" x14ac:dyDescent="0.25">
      <c r="A206" s="1">
        <v>0</v>
      </c>
      <c r="B206" s="1">
        <v>0</v>
      </c>
      <c r="C206">
        <v>0</v>
      </c>
      <c r="D206">
        <v>0</v>
      </c>
      <c r="E206">
        <v>0</v>
      </c>
      <c r="F206">
        <v>0</v>
      </c>
      <c r="G206">
        <v>0</v>
      </c>
      <c r="H206">
        <v>0</v>
      </c>
      <c r="I206">
        <v>0</v>
      </c>
      <c r="J206">
        <v>0</v>
      </c>
      <c r="K206">
        <v>0</v>
      </c>
      <c r="L206" s="102">
        <v>0</v>
      </c>
      <c r="M206">
        <v>0</v>
      </c>
      <c r="N206">
        <v>0</v>
      </c>
      <c r="O206">
        <v>0</v>
      </c>
      <c r="P206">
        <v>0</v>
      </c>
      <c r="R206">
        <v>0</v>
      </c>
      <c r="S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row>
    <row r="207" spans="1:42" x14ac:dyDescent="0.25">
      <c r="A207" s="1">
        <v>0</v>
      </c>
      <c r="B207" s="1">
        <v>0</v>
      </c>
      <c r="C207">
        <v>0</v>
      </c>
      <c r="D207">
        <v>0</v>
      </c>
      <c r="E207">
        <v>0</v>
      </c>
      <c r="F207">
        <v>0</v>
      </c>
      <c r="G207">
        <v>0</v>
      </c>
      <c r="H207">
        <v>0</v>
      </c>
      <c r="I207">
        <v>0</v>
      </c>
      <c r="J207">
        <v>0</v>
      </c>
      <c r="K207">
        <v>0</v>
      </c>
      <c r="L207" s="102">
        <v>0</v>
      </c>
      <c r="M207">
        <v>0</v>
      </c>
      <c r="N207">
        <v>0</v>
      </c>
      <c r="O207">
        <v>0</v>
      </c>
      <c r="P207">
        <v>0</v>
      </c>
      <c r="R207">
        <v>0</v>
      </c>
      <c r="S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row>
    <row r="208" spans="1:42" x14ac:dyDescent="0.25">
      <c r="A208" s="1">
        <v>0</v>
      </c>
      <c r="B208" s="1">
        <v>0</v>
      </c>
      <c r="C208">
        <v>0</v>
      </c>
      <c r="D208">
        <v>0</v>
      </c>
      <c r="E208">
        <v>0</v>
      </c>
      <c r="F208">
        <v>0</v>
      </c>
      <c r="G208">
        <v>0</v>
      </c>
      <c r="H208">
        <v>0</v>
      </c>
      <c r="I208">
        <v>0</v>
      </c>
      <c r="J208">
        <v>0</v>
      </c>
      <c r="K208">
        <v>0</v>
      </c>
      <c r="L208" s="102">
        <v>0</v>
      </c>
      <c r="M208">
        <v>0</v>
      </c>
      <c r="N208">
        <v>0</v>
      </c>
      <c r="O208">
        <v>0</v>
      </c>
      <c r="P208">
        <v>0</v>
      </c>
      <c r="R208">
        <v>0</v>
      </c>
      <c r="S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row>
    <row r="209" spans="1:72" x14ac:dyDescent="0.25">
      <c r="A209" s="1">
        <v>0</v>
      </c>
      <c r="B209" s="1">
        <v>0</v>
      </c>
      <c r="C209">
        <v>0</v>
      </c>
      <c r="D209">
        <v>0</v>
      </c>
      <c r="E209">
        <v>0</v>
      </c>
      <c r="F209">
        <v>0</v>
      </c>
      <c r="G209">
        <v>0</v>
      </c>
      <c r="H209">
        <v>0</v>
      </c>
      <c r="I209">
        <v>0</v>
      </c>
      <c r="J209">
        <v>0</v>
      </c>
      <c r="K209">
        <v>0</v>
      </c>
      <c r="L209" s="102">
        <v>0</v>
      </c>
      <c r="M209">
        <v>0</v>
      </c>
      <c r="N209">
        <v>0</v>
      </c>
      <c r="O209">
        <v>0</v>
      </c>
      <c r="P209">
        <v>0</v>
      </c>
      <c r="R209">
        <v>0</v>
      </c>
      <c r="S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row>
    <row r="210" spans="1:72" x14ac:dyDescent="0.25">
      <c r="A210" s="1">
        <v>0</v>
      </c>
      <c r="B210" s="1">
        <v>0</v>
      </c>
      <c r="C210">
        <v>0</v>
      </c>
      <c r="D210">
        <v>0</v>
      </c>
      <c r="E210">
        <v>0</v>
      </c>
      <c r="F210">
        <v>0</v>
      </c>
      <c r="G210">
        <v>0</v>
      </c>
      <c r="H210">
        <v>0</v>
      </c>
      <c r="I210">
        <v>0</v>
      </c>
      <c r="J210">
        <v>0</v>
      </c>
      <c r="K210">
        <v>0</v>
      </c>
      <c r="L210" s="102">
        <v>0</v>
      </c>
      <c r="M210">
        <v>0</v>
      </c>
      <c r="N210">
        <v>0</v>
      </c>
      <c r="O210">
        <v>0</v>
      </c>
      <c r="P210">
        <v>0</v>
      </c>
      <c r="R210">
        <v>0</v>
      </c>
      <c r="S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row>
    <row r="211" spans="1:72" x14ac:dyDescent="0.25">
      <c r="A211" s="1">
        <v>0</v>
      </c>
      <c r="B211" s="1">
        <v>0</v>
      </c>
      <c r="C211">
        <v>0</v>
      </c>
      <c r="D211">
        <v>0</v>
      </c>
      <c r="E211">
        <v>0</v>
      </c>
      <c r="F211">
        <v>0</v>
      </c>
      <c r="G211">
        <v>0</v>
      </c>
      <c r="H211">
        <v>0</v>
      </c>
      <c r="I211">
        <v>0</v>
      </c>
      <c r="J211">
        <v>0</v>
      </c>
      <c r="K211">
        <v>0</v>
      </c>
      <c r="L211" s="102">
        <v>0</v>
      </c>
      <c r="M211">
        <v>0</v>
      </c>
      <c r="N211">
        <v>0</v>
      </c>
      <c r="O211">
        <v>0</v>
      </c>
      <c r="P211">
        <v>0</v>
      </c>
      <c r="R211">
        <v>0</v>
      </c>
      <c r="S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row>
    <row r="212" spans="1:72" x14ac:dyDescent="0.25">
      <c r="A212" s="1">
        <v>0</v>
      </c>
      <c r="B212" s="1">
        <v>0</v>
      </c>
      <c r="C212">
        <v>0</v>
      </c>
      <c r="D212">
        <v>0</v>
      </c>
      <c r="E212">
        <v>0</v>
      </c>
      <c r="F212">
        <v>0</v>
      </c>
      <c r="G212">
        <v>0</v>
      </c>
      <c r="H212">
        <v>0</v>
      </c>
      <c r="I212">
        <v>0</v>
      </c>
      <c r="J212">
        <v>0</v>
      </c>
      <c r="K212">
        <v>0</v>
      </c>
      <c r="L212" s="102">
        <v>0</v>
      </c>
      <c r="M212">
        <v>0</v>
      </c>
      <c r="N212">
        <v>0</v>
      </c>
      <c r="O212">
        <v>0</v>
      </c>
      <c r="P212">
        <v>0</v>
      </c>
      <c r="R212">
        <v>0</v>
      </c>
      <c r="S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row>
    <row r="213" spans="1:72" x14ac:dyDescent="0.25">
      <c r="A213" s="1">
        <v>0</v>
      </c>
      <c r="B213" s="1">
        <v>0</v>
      </c>
      <c r="C213">
        <v>0</v>
      </c>
      <c r="D213">
        <v>0</v>
      </c>
      <c r="E213">
        <v>0</v>
      </c>
      <c r="F213">
        <v>0</v>
      </c>
      <c r="G213">
        <v>0</v>
      </c>
      <c r="H213">
        <v>0</v>
      </c>
      <c r="I213">
        <v>0</v>
      </c>
      <c r="J213">
        <v>0</v>
      </c>
      <c r="K213">
        <v>0</v>
      </c>
      <c r="L213" s="102">
        <v>0</v>
      </c>
      <c r="M213">
        <v>0</v>
      </c>
      <c r="N213">
        <v>0</v>
      </c>
      <c r="O213">
        <v>0</v>
      </c>
      <c r="P213">
        <v>0</v>
      </c>
      <c r="R213">
        <v>0</v>
      </c>
      <c r="S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row>
    <row r="214" spans="1:72" x14ac:dyDescent="0.25">
      <c r="A214" s="1">
        <v>0</v>
      </c>
      <c r="B214" s="1">
        <v>0</v>
      </c>
      <c r="C214">
        <v>0</v>
      </c>
      <c r="D214">
        <v>0</v>
      </c>
      <c r="E214">
        <v>0</v>
      </c>
      <c r="F214">
        <v>0</v>
      </c>
      <c r="G214">
        <v>0</v>
      </c>
      <c r="H214">
        <v>0</v>
      </c>
      <c r="I214">
        <v>0</v>
      </c>
      <c r="J214">
        <v>0</v>
      </c>
      <c r="K214">
        <v>0</v>
      </c>
      <c r="L214" s="102">
        <v>0</v>
      </c>
      <c r="M214">
        <v>0</v>
      </c>
      <c r="N214">
        <v>0</v>
      </c>
      <c r="O214">
        <v>0</v>
      </c>
      <c r="P214">
        <v>0</v>
      </c>
      <c r="R214">
        <v>0</v>
      </c>
      <c r="S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row>
    <row r="215" spans="1:72" ht="17.399999999999999" x14ac:dyDescent="0.25">
      <c r="A215" s="1">
        <v>0</v>
      </c>
      <c r="B215" s="1">
        <v>0</v>
      </c>
      <c r="C215">
        <v>0</v>
      </c>
      <c r="D215">
        <v>0</v>
      </c>
      <c r="E215">
        <v>0</v>
      </c>
      <c r="F215">
        <v>0</v>
      </c>
      <c r="G215">
        <v>0</v>
      </c>
      <c r="H215">
        <v>0</v>
      </c>
      <c r="I215">
        <v>0</v>
      </c>
      <c r="J215">
        <v>0</v>
      </c>
      <c r="K215">
        <v>0</v>
      </c>
      <c r="L215" s="102">
        <v>0</v>
      </c>
      <c r="M215">
        <v>0</v>
      </c>
      <c r="N215">
        <v>0</v>
      </c>
      <c r="O215">
        <v>0</v>
      </c>
      <c r="P215">
        <v>0</v>
      </c>
      <c r="R215">
        <v>0</v>
      </c>
      <c r="S215">
        <v>0</v>
      </c>
      <c r="V215">
        <v>0</v>
      </c>
      <c r="W215">
        <v>0</v>
      </c>
      <c r="X215">
        <v>0</v>
      </c>
      <c r="Y215">
        <v>0</v>
      </c>
      <c r="Z215">
        <v>0</v>
      </c>
      <c r="AA215">
        <v>0</v>
      </c>
      <c r="AB215">
        <v>0</v>
      </c>
      <c r="AC215">
        <v>0</v>
      </c>
      <c r="AD215" s="1" t="s">
        <v>38</v>
      </c>
      <c r="AE215" s="1" t="s">
        <v>14</v>
      </c>
      <c r="AF215" s="1" t="s">
        <v>1</v>
      </c>
      <c r="AG215" s="1" t="s">
        <v>8</v>
      </c>
      <c r="AH215" s="1" t="s">
        <v>7</v>
      </c>
      <c r="AI215" s="1" t="s">
        <v>3</v>
      </c>
      <c r="AJ215" s="1" t="s">
        <v>5</v>
      </c>
      <c r="AK215" s="1" t="s">
        <v>12</v>
      </c>
      <c r="AL215" s="1" t="s">
        <v>6</v>
      </c>
      <c r="AM215" s="1" t="s">
        <v>12</v>
      </c>
      <c r="AN215" s="1" t="s">
        <v>11</v>
      </c>
      <c r="AO215" s="13" t="s">
        <v>339</v>
      </c>
      <c r="AP215" s="1">
        <v>3</v>
      </c>
      <c r="AQ215" s="3">
        <v>7</v>
      </c>
      <c r="AR215" s="1">
        <v>14</v>
      </c>
      <c r="AS215" s="3">
        <v>28</v>
      </c>
      <c r="AT215" s="3">
        <v>91</v>
      </c>
      <c r="AU215" s="3">
        <v>182</v>
      </c>
      <c r="AV215" s="3">
        <v>365</v>
      </c>
      <c r="AW215" s="3">
        <v>547</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row>
    <row r="216" spans="1:72" x14ac:dyDescent="0.25">
      <c r="A216" s="1">
        <v>0</v>
      </c>
      <c r="B216" s="1">
        <v>0</v>
      </c>
      <c r="C216">
        <v>0</v>
      </c>
      <c r="D216">
        <v>0</v>
      </c>
      <c r="E216">
        <v>0</v>
      </c>
      <c r="F216">
        <v>0</v>
      </c>
      <c r="G216">
        <v>0</v>
      </c>
      <c r="H216">
        <v>0</v>
      </c>
      <c r="I216">
        <v>0</v>
      </c>
      <c r="J216">
        <v>0</v>
      </c>
      <c r="K216">
        <v>0</v>
      </c>
      <c r="L216" s="102">
        <v>0</v>
      </c>
      <c r="M216">
        <v>0</v>
      </c>
      <c r="N216">
        <v>0</v>
      </c>
      <c r="O216">
        <v>0</v>
      </c>
      <c r="P216">
        <v>0</v>
      </c>
      <c r="R216">
        <v>0</v>
      </c>
      <c r="S216">
        <v>0</v>
      </c>
      <c r="V216">
        <v>0</v>
      </c>
      <c r="W216">
        <v>0</v>
      </c>
      <c r="X216">
        <v>0</v>
      </c>
      <c r="Y216">
        <v>0</v>
      </c>
      <c r="Z216">
        <v>0</v>
      </c>
      <c r="AA216">
        <v>0</v>
      </c>
      <c r="AB216">
        <v>0</v>
      </c>
      <c r="AC216">
        <v>0</v>
      </c>
      <c r="AD216" s="4" t="s">
        <v>23</v>
      </c>
      <c r="AE216" s="4" t="s">
        <v>24</v>
      </c>
      <c r="AF216" s="4" t="s">
        <v>10</v>
      </c>
      <c r="AG216" s="4">
        <v>90</v>
      </c>
      <c r="AH216" s="4">
        <v>10</v>
      </c>
      <c r="AI216" s="4" t="s">
        <v>4</v>
      </c>
      <c r="AJ216" s="4" t="s">
        <v>25</v>
      </c>
      <c r="AK216" s="4">
        <v>0.04</v>
      </c>
      <c r="AL216" s="4">
        <v>0</v>
      </c>
      <c r="AM216" s="4">
        <v>0</v>
      </c>
      <c r="AN216" s="4" t="s">
        <v>0</v>
      </c>
      <c r="AO216" s="5" t="s">
        <v>340</v>
      </c>
      <c r="AP216" s="4">
        <v>0</v>
      </c>
      <c r="AQ216" s="4">
        <v>0</v>
      </c>
      <c r="AR216" s="4">
        <v>0</v>
      </c>
      <c r="AS216" s="4">
        <v>7</v>
      </c>
      <c r="AT216" s="4">
        <v>8</v>
      </c>
      <c r="AU216" s="4">
        <v>10</v>
      </c>
      <c r="AV216" s="4">
        <v>13</v>
      </c>
      <c r="AW216" s="4">
        <v>12</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row>
    <row r="217" spans="1:72" x14ac:dyDescent="0.25">
      <c r="A217" s="1">
        <v>0</v>
      </c>
      <c r="B217" s="1">
        <v>0</v>
      </c>
      <c r="C217">
        <v>0</v>
      </c>
      <c r="D217">
        <v>0</v>
      </c>
      <c r="E217">
        <v>0</v>
      </c>
      <c r="F217">
        <v>0</v>
      </c>
      <c r="G217">
        <v>0</v>
      </c>
      <c r="H217">
        <v>0</v>
      </c>
      <c r="I217">
        <v>0</v>
      </c>
      <c r="J217">
        <v>0</v>
      </c>
      <c r="K217">
        <v>0</v>
      </c>
      <c r="L217" s="102">
        <v>0</v>
      </c>
      <c r="M217">
        <v>0</v>
      </c>
      <c r="N217">
        <v>0</v>
      </c>
      <c r="O217">
        <v>0</v>
      </c>
      <c r="P217">
        <v>0</v>
      </c>
      <c r="R217">
        <v>0</v>
      </c>
      <c r="S217">
        <v>0</v>
      </c>
      <c r="V217">
        <v>0</v>
      </c>
      <c r="W217">
        <v>0</v>
      </c>
      <c r="X217">
        <v>0</v>
      </c>
      <c r="Y217">
        <v>0</v>
      </c>
      <c r="Z217">
        <v>0</v>
      </c>
      <c r="AA217">
        <v>0</v>
      </c>
      <c r="AB217">
        <v>0</v>
      </c>
      <c r="AC217">
        <v>0</v>
      </c>
      <c r="AD217" s="4" t="s">
        <v>23</v>
      </c>
      <c r="AE217" s="4" t="s">
        <v>24</v>
      </c>
      <c r="AF217" s="4" t="s">
        <v>10</v>
      </c>
      <c r="AG217" s="4">
        <v>90</v>
      </c>
      <c r="AH217" s="4">
        <v>10</v>
      </c>
      <c r="AI217" s="4" t="s">
        <v>4</v>
      </c>
      <c r="AJ217" s="4" t="s">
        <v>25</v>
      </c>
      <c r="AK217" s="4">
        <v>0.4</v>
      </c>
      <c r="AL217" s="4">
        <v>0</v>
      </c>
      <c r="AM217" s="4">
        <v>0</v>
      </c>
      <c r="AN217" s="4" t="s">
        <v>0</v>
      </c>
      <c r="AO217" s="5" t="s">
        <v>341</v>
      </c>
      <c r="AP217" s="4">
        <v>0</v>
      </c>
      <c r="AQ217" s="4">
        <v>3</v>
      </c>
      <c r="AR217" s="4">
        <v>0</v>
      </c>
      <c r="AS217" s="4">
        <v>6</v>
      </c>
      <c r="AT217" s="4">
        <v>9</v>
      </c>
      <c r="AU217" s="4">
        <v>11</v>
      </c>
      <c r="AV217" s="4">
        <v>12</v>
      </c>
      <c r="AW217" s="4">
        <v>12</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row>
    <row r="218" spans="1:72" x14ac:dyDescent="0.25">
      <c r="A218" s="1">
        <v>0</v>
      </c>
      <c r="B218" s="1">
        <v>0</v>
      </c>
      <c r="C218">
        <v>0</v>
      </c>
      <c r="D218">
        <v>0</v>
      </c>
      <c r="E218">
        <v>0</v>
      </c>
      <c r="F218">
        <v>0</v>
      </c>
      <c r="G218">
        <v>0</v>
      </c>
      <c r="H218">
        <v>0</v>
      </c>
      <c r="I218">
        <v>0</v>
      </c>
      <c r="J218">
        <v>0</v>
      </c>
      <c r="K218">
        <v>0</v>
      </c>
      <c r="L218" s="102">
        <v>0</v>
      </c>
      <c r="M218">
        <v>0</v>
      </c>
      <c r="N218">
        <v>0</v>
      </c>
      <c r="O218">
        <v>0</v>
      </c>
      <c r="P218">
        <v>0</v>
      </c>
      <c r="R218">
        <v>0</v>
      </c>
      <c r="S218">
        <v>0</v>
      </c>
      <c r="V218">
        <v>0</v>
      </c>
      <c r="W218">
        <v>0</v>
      </c>
      <c r="X218">
        <v>0</v>
      </c>
      <c r="Y218">
        <v>0</v>
      </c>
      <c r="Z218">
        <v>0</v>
      </c>
      <c r="AA218">
        <v>0</v>
      </c>
      <c r="AB218">
        <v>0</v>
      </c>
      <c r="AC218">
        <v>0</v>
      </c>
      <c r="AD218" s="4" t="s">
        <v>23</v>
      </c>
      <c r="AE218" s="4" t="s">
        <v>27</v>
      </c>
      <c r="AF218" s="4" t="s">
        <v>10</v>
      </c>
      <c r="AG218" s="4">
        <v>90</v>
      </c>
      <c r="AH218" s="4">
        <v>10</v>
      </c>
      <c r="AI218" s="4" t="s">
        <v>4</v>
      </c>
      <c r="AJ218" s="4" t="s">
        <v>28</v>
      </c>
      <c r="AK218" s="4">
        <v>4</v>
      </c>
      <c r="AL218" s="4">
        <v>0</v>
      </c>
      <c r="AM218" s="4">
        <v>0</v>
      </c>
      <c r="AN218" s="4" t="s">
        <v>0</v>
      </c>
      <c r="AO218" s="5" t="s">
        <v>342</v>
      </c>
      <c r="AP218" s="4">
        <v>0</v>
      </c>
      <c r="AQ218" s="4">
        <v>0</v>
      </c>
      <c r="AR218" s="4">
        <v>0</v>
      </c>
      <c r="AS218" s="4">
        <v>5</v>
      </c>
      <c r="AT218" s="4">
        <v>8</v>
      </c>
      <c r="AU218" s="4">
        <v>12</v>
      </c>
      <c r="AV218" s="4">
        <v>0</v>
      </c>
      <c r="AW218" s="4">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0</v>
      </c>
      <c r="BR218">
        <v>0</v>
      </c>
      <c r="BS218">
        <v>0</v>
      </c>
      <c r="BT218">
        <v>0</v>
      </c>
    </row>
    <row r="219" spans="1:72" x14ac:dyDescent="0.25">
      <c r="A219" s="1">
        <v>0</v>
      </c>
      <c r="B219" s="1">
        <v>0</v>
      </c>
      <c r="C219">
        <v>0</v>
      </c>
      <c r="D219">
        <v>0</v>
      </c>
      <c r="E219">
        <v>0</v>
      </c>
      <c r="F219">
        <v>0</v>
      </c>
      <c r="G219">
        <v>0</v>
      </c>
      <c r="H219">
        <v>0</v>
      </c>
      <c r="I219">
        <v>0</v>
      </c>
      <c r="J219">
        <v>0</v>
      </c>
      <c r="K219">
        <v>0</v>
      </c>
      <c r="L219" s="102">
        <v>0</v>
      </c>
      <c r="M219">
        <v>0</v>
      </c>
      <c r="N219">
        <v>0</v>
      </c>
      <c r="O219">
        <v>0</v>
      </c>
      <c r="P219">
        <v>0</v>
      </c>
      <c r="R219">
        <v>0</v>
      </c>
      <c r="S219">
        <v>0</v>
      </c>
      <c r="V219">
        <v>0</v>
      </c>
      <c r="W219">
        <v>0</v>
      </c>
      <c r="X219">
        <v>0</v>
      </c>
      <c r="Y219">
        <v>0</v>
      </c>
      <c r="Z219">
        <v>0</v>
      </c>
      <c r="AA219">
        <v>0</v>
      </c>
      <c r="AB219">
        <v>0</v>
      </c>
      <c r="AC219">
        <v>0</v>
      </c>
      <c r="AD219" s="4" t="s">
        <v>23</v>
      </c>
      <c r="AE219" s="4" t="s">
        <v>24</v>
      </c>
      <c r="AF219" s="4" t="s">
        <v>10</v>
      </c>
      <c r="AG219" s="4">
        <v>90</v>
      </c>
      <c r="AH219" s="4">
        <v>10</v>
      </c>
      <c r="AI219" s="4" t="s">
        <v>4</v>
      </c>
      <c r="AJ219" s="4" t="s">
        <v>25</v>
      </c>
      <c r="AK219" s="4">
        <v>4</v>
      </c>
      <c r="AL219" s="4">
        <v>0</v>
      </c>
      <c r="AM219" s="4">
        <v>0</v>
      </c>
      <c r="AN219" s="4" t="s">
        <v>0</v>
      </c>
      <c r="AO219" s="5" t="s">
        <v>343</v>
      </c>
      <c r="AP219" s="4">
        <v>0</v>
      </c>
      <c r="AQ219" s="4">
        <v>2</v>
      </c>
      <c r="AR219" s="4">
        <v>0</v>
      </c>
      <c r="AS219" s="4">
        <v>10</v>
      </c>
      <c r="AT219" s="4">
        <v>12</v>
      </c>
      <c r="AU219" s="4">
        <v>17</v>
      </c>
      <c r="AV219" s="4">
        <v>36</v>
      </c>
      <c r="AW219" s="4">
        <v>39</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row>
    <row r="220" spans="1:72" x14ac:dyDescent="0.25">
      <c r="A220" s="1">
        <v>0</v>
      </c>
      <c r="B220" s="1">
        <v>0</v>
      </c>
      <c r="C220">
        <v>0</v>
      </c>
      <c r="D220">
        <v>0</v>
      </c>
      <c r="E220">
        <v>0</v>
      </c>
      <c r="F220">
        <v>0</v>
      </c>
      <c r="G220">
        <v>0</v>
      </c>
      <c r="H220">
        <v>0</v>
      </c>
      <c r="I220">
        <v>0</v>
      </c>
      <c r="J220">
        <v>0</v>
      </c>
      <c r="K220">
        <v>0</v>
      </c>
      <c r="L220" s="102">
        <v>0</v>
      </c>
      <c r="M220">
        <v>0</v>
      </c>
      <c r="N220">
        <v>0</v>
      </c>
      <c r="O220">
        <v>0</v>
      </c>
      <c r="P220">
        <v>0</v>
      </c>
      <c r="R220">
        <v>0</v>
      </c>
      <c r="S220">
        <v>0</v>
      </c>
      <c r="V220">
        <v>0</v>
      </c>
      <c r="W220">
        <v>0</v>
      </c>
      <c r="X220">
        <v>0</v>
      </c>
      <c r="Y220">
        <v>0</v>
      </c>
      <c r="Z220">
        <v>0</v>
      </c>
      <c r="AA220">
        <v>0</v>
      </c>
      <c r="AB220">
        <v>0</v>
      </c>
      <c r="AC220">
        <v>0</v>
      </c>
      <c r="AD220" s="4" t="s">
        <v>23</v>
      </c>
      <c r="AE220" s="4" t="s">
        <v>27</v>
      </c>
      <c r="AF220" s="4" t="s">
        <v>10</v>
      </c>
      <c r="AG220" s="4">
        <v>90</v>
      </c>
      <c r="AH220" s="4">
        <v>10</v>
      </c>
      <c r="AI220" s="4" t="s">
        <v>4</v>
      </c>
      <c r="AJ220" s="4" t="s">
        <v>28</v>
      </c>
      <c r="AK220" s="4">
        <v>40</v>
      </c>
      <c r="AL220" s="4">
        <v>0</v>
      </c>
      <c r="AM220" s="4">
        <v>0</v>
      </c>
      <c r="AN220" s="4" t="s">
        <v>0</v>
      </c>
      <c r="AO220" s="5" t="s">
        <v>344</v>
      </c>
      <c r="AP220" s="4">
        <v>0</v>
      </c>
      <c r="AQ220" s="4">
        <v>0</v>
      </c>
      <c r="AR220" s="4">
        <v>0</v>
      </c>
      <c r="AS220" s="4">
        <v>11</v>
      </c>
      <c r="AT220" s="4">
        <v>20</v>
      </c>
      <c r="AU220" s="4">
        <v>24</v>
      </c>
      <c r="AV220" s="4">
        <v>0</v>
      </c>
      <c r="AW220" s="4">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row>
    <row r="221" spans="1:72" x14ac:dyDescent="0.25">
      <c r="A221" s="1">
        <v>0</v>
      </c>
      <c r="B221" s="1">
        <v>0</v>
      </c>
      <c r="C221">
        <v>0</v>
      </c>
      <c r="D221">
        <v>0</v>
      </c>
      <c r="E221">
        <v>0</v>
      </c>
      <c r="F221">
        <v>0</v>
      </c>
      <c r="G221">
        <v>0</v>
      </c>
      <c r="H221">
        <v>0</v>
      </c>
      <c r="I221">
        <v>0</v>
      </c>
      <c r="J221">
        <v>0</v>
      </c>
      <c r="K221">
        <v>0</v>
      </c>
      <c r="L221" s="102">
        <v>0</v>
      </c>
      <c r="M221">
        <v>0</v>
      </c>
      <c r="N221">
        <v>0</v>
      </c>
      <c r="O221">
        <v>0</v>
      </c>
      <c r="P221">
        <v>0</v>
      </c>
      <c r="R221">
        <v>0</v>
      </c>
      <c r="S221">
        <v>0</v>
      </c>
      <c r="V221">
        <v>0</v>
      </c>
      <c r="W221">
        <v>0</v>
      </c>
      <c r="X221">
        <v>0</v>
      </c>
      <c r="Y221">
        <v>0</v>
      </c>
      <c r="Z221">
        <v>0</v>
      </c>
      <c r="AA221">
        <v>0</v>
      </c>
      <c r="AB221">
        <v>0</v>
      </c>
      <c r="AC221">
        <v>0</v>
      </c>
      <c r="AD221" s="4" t="s">
        <v>23</v>
      </c>
      <c r="AE221" s="4" t="s">
        <v>24</v>
      </c>
      <c r="AF221" s="4" t="s">
        <v>10</v>
      </c>
      <c r="AG221" s="4">
        <v>90</v>
      </c>
      <c r="AH221" s="4">
        <v>10</v>
      </c>
      <c r="AI221" s="4" t="s">
        <v>4</v>
      </c>
      <c r="AJ221" s="4" t="s">
        <v>25</v>
      </c>
      <c r="AK221" s="4">
        <v>40</v>
      </c>
      <c r="AL221" s="4">
        <v>0</v>
      </c>
      <c r="AM221" s="4">
        <v>0</v>
      </c>
      <c r="AN221" s="4" t="s">
        <v>0</v>
      </c>
      <c r="AO221" s="5" t="s">
        <v>345</v>
      </c>
      <c r="AP221" s="4">
        <v>0</v>
      </c>
      <c r="AQ221" s="4">
        <v>2</v>
      </c>
      <c r="AR221" s="4">
        <v>0</v>
      </c>
      <c r="AS221" s="4">
        <v>28</v>
      </c>
      <c r="AT221" s="4">
        <v>58</v>
      </c>
      <c r="AU221" s="4">
        <v>70</v>
      </c>
      <c r="AV221" s="4">
        <v>96</v>
      </c>
      <c r="AW221" s="4">
        <v>106</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row>
    <row r="222" spans="1:72" x14ac:dyDescent="0.25">
      <c r="A222" s="1">
        <v>0</v>
      </c>
      <c r="B222" s="1">
        <v>0</v>
      </c>
      <c r="C222">
        <v>0</v>
      </c>
      <c r="D222">
        <v>0</v>
      </c>
      <c r="E222">
        <v>0</v>
      </c>
      <c r="F222">
        <v>0</v>
      </c>
      <c r="G222">
        <v>0</v>
      </c>
      <c r="H222">
        <v>0</v>
      </c>
      <c r="I222">
        <v>0</v>
      </c>
      <c r="J222">
        <v>0</v>
      </c>
      <c r="K222">
        <v>0</v>
      </c>
      <c r="L222" s="102">
        <v>0</v>
      </c>
      <c r="M222">
        <v>0</v>
      </c>
      <c r="N222">
        <v>0</v>
      </c>
      <c r="O222">
        <v>0</v>
      </c>
      <c r="P222">
        <v>0</v>
      </c>
      <c r="R222">
        <v>0</v>
      </c>
      <c r="S222">
        <v>0</v>
      </c>
      <c r="V222">
        <v>0</v>
      </c>
      <c r="W222">
        <v>0</v>
      </c>
      <c r="X222">
        <v>0</v>
      </c>
      <c r="Y222">
        <v>0</v>
      </c>
      <c r="Z222">
        <v>0</v>
      </c>
      <c r="AA222">
        <v>0</v>
      </c>
      <c r="AB222">
        <v>0</v>
      </c>
      <c r="AC222">
        <v>0</v>
      </c>
      <c r="AD222" s="4" t="s">
        <v>23</v>
      </c>
      <c r="AE222" s="4" t="s">
        <v>27</v>
      </c>
      <c r="AF222" s="4" t="s">
        <v>10</v>
      </c>
      <c r="AG222" s="4">
        <v>90</v>
      </c>
      <c r="AH222" s="4">
        <v>10</v>
      </c>
      <c r="AI222" s="4" t="s">
        <v>4</v>
      </c>
      <c r="AJ222" s="4" t="s">
        <v>26</v>
      </c>
      <c r="AK222" s="4">
        <v>40</v>
      </c>
      <c r="AL222" s="4">
        <v>0</v>
      </c>
      <c r="AM222" s="4">
        <v>0</v>
      </c>
      <c r="AN222" s="4" t="s">
        <v>0</v>
      </c>
      <c r="AO222" s="5" t="s">
        <v>346</v>
      </c>
      <c r="AP222" s="4">
        <v>0</v>
      </c>
      <c r="AQ222" s="4">
        <v>0</v>
      </c>
      <c r="AR222" s="4">
        <v>0</v>
      </c>
      <c r="AS222" s="4">
        <v>39</v>
      </c>
      <c r="AT222" s="4">
        <v>26</v>
      </c>
      <c r="AU222" s="4">
        <v>35</v>
      </c>
      <c r="AV222" s="4">
        <v>83</v>
      </c>
      <c r="AW222" s="4">
        <v>141</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row>
    <row r="223" spans="1:72" x14ac:dyDescent="0.25">
      <c r="A223" s="1">
        <v>0</v>
      </c>
      <c r="B223" s="1">
        <v>0</v>
      </c>
      <c r="C223">
        <v>0</v>
      </c>
      <c r="D223">
        <v>0</v>
      </c>
      <c r="E223">
        <v>0</v>
      </c>
      <c r="F223">
        <v>0</v>
      </c>
      <c r="G223">
        <v>0</v>
      </c>
      <c r="H223">
        <v>0</v>
      </c>
      <c r="I223">
        <v>0</v>
      </c>
      <c r="J223">
        <v>0</v>
      </c>
      <c r="K223">
        <v>0</v>
      </c>
      <c r="L223" s="102">
        <v>0</v>
      </c>
      <c r="M223">
        <v>0</v>
      </c>
      <c r="N223">
        <v>0</v>
      </c>
      <c r="O223">
        <v>0</v>
      </c>
      <c r="P223">
        <v>0</v>
      </c>
      <c r="R223">
        <v>0</v>
      </c>
      <c r="S223">
        <v>0</v>
      </c>
      <c r="V223">
        <v>0</v>
      </c>
      <c r="W223">
        <v>0</v>
      </c>
      <c r="X223">
        <v>0</v>
      </c>
      <c r="Y223">
        <v>0</v>
      </c>
      <c r="Z223">
        <v>0</v>
      </c>
      <c r="AA223">
        <v>0</v>
      </c>
      <c r="AB223">
        <v>0</v>
      </c>
      <c r="AC223">
        <v>0</v>
      </c>
      <c r="AD223" s="4" t="s">
        <v>39</v>
      </c>
      <c r="AE223" s="4" t="s">
        <v>65</v>
      </c>
      <c r="AF223" s="4" t="s">
        <v>10</v>
      </c>
      <c r="AG223" s="4">
        <v>90</v>
      </c>
      <c r="AH223" s="4">
        <v>1100</v>
      </c>
      <c r="AI223" s="4" t="s">
        <v>4</v>
      </c>
      <c r="AJ223" s="4">
        <v>0</v>
      </c>
      <c r="AK223" s="4">
        <v>0</v>
      </c>
      <c r="AL223" s="4">
        <v>0</v>
      </c>
      <c r="AM223" s="4">
        <v>0</v>
      </c>
      <c r="AN223" s="4" t="s">
        <v>0</v>
      </c>
      <c r="AO223" s="5" t="s">
        <v>347</v>
      </c>
      <c r="AP223" s="4">
        <v>0</v>
      </c>
      <c r="AQ223" s="4">
        <v>0</v>
      </c>
      <c r="AR223" s="4">
        <v>0</v>
      </c>
      <c r="AS223" s="4">
        <v>0.5</v>
      </c>
      <c r="AT223" s="4">
        <v>0.81</v>
      </c>
      <c r="AU223" s="4">
        <v>0.79</v>
      </c>
      <c r="AV223" s="4">
        <v>1.18</v>
      </c>
      <c r="AW223" s="4">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row>
    <row r="224" spans="1:72" x14ac:dyDescent="0.25">
      <c r="A224" s="1">
        <v>0</v>
      </c>
      <c r="B224" s="1">
        <v>0</v>
      </c>
      <c r="C224">
        <v>0</v>
      </c>
      <c r="D224">
        <v>0</v>
      </c>
      <c r="E224">
        <v>0</v>
      </c>
      <c r="F224">
        <v>0</v>
      </c>
      <c r="G224">
        <v>0</v>
      </c>
      <c r="H224">
        <v>0</v>
      </c>
      <c r="I224">
        <v>0</v>
      </c>
      <c r="J224">
        <v>0</v>
      </c>
      <c r="K224">
        <v>0</v>
      </c>
      <c r="L224" s="102">
        <v>0</v>
      </c>
      <c r="M224">
        <v>0</v>
      </c>
      <c r="N224">
        <v>0</v>
      </c>
      <c r="O224">
        <v>0</v>
      </c>
      <c r="P224">
        <v>0</v>
      </c>
      <c r="R224">
        <v>0</v>
      </c>
      <c r="S224">
        <v>0</v>
      </c>
      <c r="V224">
        <v>0</v>
      </c>
      <c r="W224">
        <v>0</v>
      </c>
      <c r="X224">
        <v>0</v>
      </c>
      <c r="Y224">
        <v>0</v>
      </c>
      <c r="Z224">
        <v>0</v>
      </c>
      <c r="AA224">
        <v>0</v>
      </c>
      <c r="AB224">
        <v>0</v>
      </c>
      <c r="AC224">
        <v>0</v>
      </c>
      <c r="AD224" s="6" t="s">
        <v>23</v>
      </c>
      <c r="AE224" s="6" t="s">
        <v>24</v>
      </c>
      <c r="AF224" s="6" t="s">
        <v>9</v>
      </c>
      <c r="AG224" s="6">
        <v>90</v>
      </c>
      <c r="AH224" s="6">
        <v>10</v>
      </c>
      <c r="AI224" s="6" t="s">
        <v>4</v>
      </c>
      <c r="AJ224" s="6" t="s">
        <v>25</v>
      </c>
      <c r="AK224" s="6">
        <v>40</v>
      </c>
      <c r="AL224" s="6">
        <v>0</v>
      </c>
      <c r="AM224" s="6">
        <v>0</v>
      </c>
      <c r="AN224" s="6" t="s">
        <v>0</v>
      </c>
      <c r="AO224" s="7" t="s">
        <v>132</v>
      </c>
      <c r="AP224" s="6">
        <v>0</v>
      </c>
      <c r="AQ224" s="6">
        <v>16</v>
      </c>
      <c r="AR224" s="6">
        <v>0</v>
      </c>
      <c r="AS224" s="6">
        <v>17</v>
      </c>
      <c r="AT224" s="6">
        <v>33</v>
      </c>
      <c r="AU224" s="6">
        <v>71</v>
      </c>
      <c r="AV224" s="6">
        <v>0</v>
      </c>
      <c r="AW224" s="6">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row>
    <row r="225" spans="1:72" x14ac:dyDescent="0.25">
      <c r="A225" s="1">
        <v>0</v>
      </c>
      <c r="B225" s="1">
        <v>0</v>
      </c>
      <c r="C225">
        <v>0</v>
      </c>
      <c r="D225">
        <v>0</v>
      </c>
      <c r="E225">
        <v>0</v>
      </c>
      <c r="F225">
        <v>0</v>
      </c>
      <c r="G225">
        <v>0</v>
      </c>
      <c r="H225">
        <v>0</v>
      </c>
      <c r="I225">
        <v>0</v>
      </c>
      <c r="J225">
        <v>0</v>
      </c>
      <c r="K225">
        <v>0</v>
      </c>
      <c r="L225" s="102">
        <v>0</v>
      </c>
      <c r="M225">
        <v>0</v>
      </c>
      <c r="N225">
        <v>0</v>
      </c>
      <c r="O225">
        <v>0</v>
      </c>
      <c r="P225">
        <v>0</v>
      </c>
      <c r="R225">
        <v>0</v>
      </c>
      <c r="S225">
        <v>0</v>
      </c>
      <c r="V225">
        <v>0</v>
      </c>
      <c r="W225">
        <v>0</v>
      </c>
      <c r="X225">
        <v>0</v>
      </c>
      <c r="Y225">
        <v>0</v>
      </c>
      <c r="Z225">
        <v>0</v>
      </c>
      <c r="AA225">
        <v>0</v>
      </c>
      <c r="AB225">
        <v>0</v>
      </c>
      <c r="AC225">
        <v>0</v>
      </c>
      <c r="AD225" s="6" t="s">
        <v>39</v>
      </c>
      <c r="AE225" s="6" t="s">
        <v>15</v>
      </c>
      <c r="AF225" s="6" t="s">
        <v>9</v>
      </c>
      <c r="AG225" s="6">
        <v>90</v>
      </c>
      <c r="AH225" s="6">
        <v>1100</v>
      </c>
      <c r="AI225" s="6" t="s">
        <v>4</v>
      </c>
      <c r="AJ225" s="6">
        <v>0</v>
      </c>
      <c r="AK225" s="6">
        <v>0</v>
      </c>
      <c r="AL225" s="6">
        <v>0</v>
      </c>
      <c r="AM225" s="6">
        <v>0</v>
      </c>
      <c r="AN225" s="6" t="s">
        <v>0</v>
      </c>
      <c r="AO225" s="7" t="s">
        <v>137</v>
      </c>
      <c r="AP225" s="6">
        <v>0</v>
      </c>
      <c r="AQ225" s="6">
        <v>0</v>
      </c>
      <c r="AR225" s="6">
        <v>0</v>
      </c>
      <c r="AS225" s="6">
        <v>0</v>
      </c>
      <c r="AT225" s="6">
        <v>1.29</v>
      </c>
      <c r="AU225" s="6">
        <v>1.72</v>
      </c>
      <c r="AV225" s="6">
        <v>1.43</v>
      </c>
      <c r="AW225" s="6">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row>
    <row r="226" spans="1:72" x14ac:dyDescent="0.25">
      <c r="A226" s="1">
        <v>0</v>
      </c>
      <c r="B226" s="1">
        <v>0</v>
      </c>
      <c r="C226">
        <v>0</v>
      </c>
      <c r="D226">
        <v>0</v>
      </c>
      <c r="E226">
        <v>0</v>
      </c>
      <c r="F226">
        <v>0</v>
      </c>
      <c r="G226">
        <v>0</v>
      </c>
      <c r="H226">
        <v>0</v>
      </c>
      <c r="I226">
        <v>0</v>
      </c>
      <c r="J226">
        <v>0</v>
      </c>
      <c r="K226">
        <v>0</v>
      </c>
      <c r="L226" s="102">
        <v>0</v>
      </c>
      <c r="M226">
        <v>0</v>
      </c>
      <c r="N226">
        <v>0</v>
      </c>
      <c r="O226">
        <v>0</v>
      </c>
      <c r="P226">
        <v>0</v>
      </c>
      <c r="R226">
        <v>0</v>
      </c>
      <c r="S226">
        <v>0</v>
      </c>
      <c r="V226">
        <v>0</v>
      </c>
      <c r="W226">
        <v>0</v>
      </c>
      <c r="X226">
        <v>0</v>
      </c>
      <c r="Y226">
        <v>0</v>
      </c>
      <c r="Z226">
        <v>0</v>
      </c>
      <c r="AA226">
        <v>0</v>
      </c>
      <c r="AB226">
        <v>0</v>
      </c>
      <c r="AC226">
        <v>0</v>
      </c>
      <c r="AD226" s="8" t="s">
        <v>23</v>
      </c>
      <c r="AE226" s="8" t="s">
        <v>27</v>
      </c>
      <c r="AF226" s="8" t="s">
        <v>2</v>
      </c>
      <c r="AG226" s="8">
        <v>90</v>
      </c>
      <c r="AH226" s="8">
        <v>10</v>
      </c>
      <c r="AI226" s="8" t="s">
        <v>4</v>
      </c>
      <c r="AJ226" s="8" t="s">
        <v>25</v>
      </c>
      <c r="AK226" s="8">
        <v>40</v>
      </c>
      <c r="AL226" s="8">
        <v>0</v>
      </c>
      <c r="AM226" s="8">
        <v>0</v>
      </c>
      <c r="AN226" s="8" t="s">
        <v>0</v>
      </c>
      <c r="AO226" s="10" t="s">
        <v>348</v>
      </c>
      <c r="AP226" s="8">
        <v>0</v>
      </c>
      <c r="AQ226" s="8">
        <v>3</v>
      </c>
      <c r="AR226" s="8">
        <v>0</v>
      </c>
      <c r="AS226" s="8">
        <v>15</v>
      </c>
      <c r="AT226" s="8">
        <v>56</v>
      </c>
      <c r="AU226" s="8">
        <v>67</v>
      </c>
      <c r="AV226" s="8">
        <v>81</v>
      </c>
      <c r="AW226" s="8">
        <v>1.234528913387434</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row>
    <row r="227" spans="1:72" x14ac:dyDescent="0.25">
      <c r="A227" s="1">
        <v>0</v>
      </c>
      <c r="B227" s="1">
        <v>0</v>
      </c>
      <c r="C227">
        <v>0</v>
      </c>
      <c r="D227">
        <v>0</v>
      </c>
      <c r="E227">
        <v>0</v>
      </c>
      <c r="F227">
        <v>0</v>
      </c>
      <c r="G227">
        <v>0</v>
      </c>
      <c r="H227">
        <v>0</v>
      </c>
      <c r="I227">
        <v>0</v>
      </c>
      <c r="J227">
        <v>0</v>
      </c>
      <c r="K227">
        <v>0</v>
      </c>
      <c r="L227" s="102">
        <v>0</v>
      </c>
      <c r="M227">
        <v>0</v>
      </c>
      <c r="N227">
        <v>0</v>
      </c>
      <c r="O227">
        <v>0</v>
      </c>
      <c r="P227">
        <v>0</v>
      </c>
      <c r="R227">
        <v>0</v>
      </c>
      <c r="S227">
        <v>0</v>
      </c>
      <c r="V227">
        <v>0</v>
      </c>
      <c r="W227">
        <v>0</v>
      </c>
      <c r="X227">
        <v>0</v>
      </c>
      <c r="Y227">
        <v>0</v>
      </c>
      <c r="Z227">
        <v>0</v>
      </c>
      <c r="AA227">
        <v>0</v>
      </c>
      <c r="AB227">
        <v>0</v>
      </c>
      <c r="AC227">
        <v>0</v>
      </c>
      <c r="AD227" s="8" t="s">
        <v>17</v>
      </c>
      <c r="AE227" s="8" t="s">
        <v>18</v>
      </c>
      <c r="AF227" s="8" t="s">
        <v>2</v>
      </c>
      <c r="AG227" s="8">
        <v>90</v>
      </c>
      <c r="AH227" s="8">
        <v>1200</v>
      </c>
      <c r="AI227" s="8" t="s">
        <v>4</v>
      </c>
      <c r="AJ227" s="8">
        <v>0</v>
      </c>
      <c r="AK227" s="8">
        <v>0</v>
      </c>
      <c r="AL227" s="8">
        <v>0</v>
      </c>
      <c r="AM227" s="8">
        <v>0</v>
      </c>
      <c r="AN227" s="8" t="s">
        <v>0</v>
      </c>
      <c r="AO227" s="10" t="s">
        <v>349</v>
      </c>
      <c r="AP227" s="9">
        <v>0</v>
      </c>
      <c r="AQ227" s="9">
        <v>0</v>
      </c>
      <c r="AR227" s="9">
        <v>0</v>
      </c>
      <c r="AS227" s="12">
        <v>1.0143928954218342</v>
      </c>
      <c r="AT227" s="12">
        <v>1.0953210330219973</v>
      </c>
      <c r="AU227" s="9">
        <v>0</v>
      </c>
      <c r="AV227" s="12">
        <v>1.1545258510692591</v>
      </c>
      <c r="AW227" s="9">
        <v>1.1881475526973917</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row>
    <row r="228" spans="1:72" x14ac:dyDescent="0.25">
      <c r="A228" s="1">
        <v>0</v>
      </c>
      <c r="B228" s="1">
        <v>0</v>
      </c>
      <c r="C228">
        <v>0</v>
      </c>
      <c r="D228">
        <v>0</v>
      </c>
      <c r="E228">
        <v>0</v>
      </c>
      <c r="F228">
        <v>0</v>
      </c>
      <c r="G228">
        <v>0</v>
      </c>
      <c r="H228">
        <v>0</v>
      </c>
      <c r="I228">
        <v>0</v>
      </c>
      <c r="J228">
        <v>0</v>
      </c>
      <c r="K228">
        <v>0</v>
      </c>
      <c r="L228" s="102">
        <v>0</v>
      </c>
      <c r="M228">
        <v>0</v>
      </c>
      <c r="N228">
        <v>0</v>
      </c>
      <c r="O228">
        <v>0</v>
      </c>
      <c r="P228">
        <v>0</v>
      </c>
      <c r="R228">
        <v>0</v>
      </c>
      <c r="S228">
        <v>0</v>
      </c>
      <c r="V228">
        <v>0</v>
      </c>
      <c r="W228">
        <v>0</v>
      </c>
      <c r="X228">
        <v>0</v>
      </c>
      <c r="Y228">
        <v>0</v>
      </c>
      <c r="Z228">
        <v>0</v>
      </c>
      <c r="AA228">
        <v>0</v>
      </c>
      <c r="AB228">
        <v>0</v>
      </c>
      <c r="AC228">
        <v>0</v>
      </c>
      <c r="AD228" s="8" t="s">
        <v>17</v>
      </c>
      <c r="AE228" s="8" t="s">
        <v>19</v>
      </c>
      <c r="AF228" s="8" t="s">
        <v>2</v>
      </c>
      <c r="AG228" s="8">
        <v>90</v>
      </c>
      <c r="AH228" s="8">
        <v>1200</v>
      </c>
      <c r="AI228" s="8" t="s">
        <v>4</v>
      </c>
      <c r="AJ228" s="8">
        <v>0</v>
      </c>
      <c r="AK228" s="8">
        <v>0</v>
      </c>
      <c r="AL228" s="8">
        <v>0</v>
      </c>
      <c r="AM228" s="8">
        <v>0</v>
      </c>
      <c r="AN228" s="8" t="s">
        <v>0</v>
      </c>
      <c r="AO228" s="10" t="s">
        <v>349</v>
      </c>
      <c r="AP228" s="9">
        <v>0</v>
      </c>
      <c r="AQ228" s="9">
        <v>0</v>
      </c>
      <c r="AR228" s="9">
        <v>0</v>
      </c>
      <c r="AS228" s="12">
        <v>0.93974888990966154</v>
      </c>
      <c r="AT228" s="12">
        <v>1.0432616240494053</v>
      </c>
      <c r="AU228" s="9">
        <v>0</v>
      </c>
      <c r="AV228" s="12">
        <v>1.1154174960445056</v>
      </c>
      <c r="AW228" s="9">
        <v>1.1973664063696217</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row>
    <row r="229" spans="1:72" x14ac:dyDescent="0.25">
      <c r="A229" s="1">
        <v>0</v>
      </c>
      <c r="B229" s="1">
        <v>0</v>
      </c>
      <c r="C229">
        <v>0</v>
      </c>
      <c r="D229">
        <v>0</v>
      </c>
      <c r="E229">
        <v>0</v>
      </c>
      <c r="F229">
        <v>0</v>
      </c>
      <c r="G229">
        <v>0</v>
      </c>
      <c r="H229">
        <v>0</v>
      </c>
      <c r="I229">
        <v>0</v>
      </c>
      <c r="J229">
        <v>0</v>
      </c>
      <c r="K229">
        <v>0</v>
      </c>
      <c r="L229" s="102">
        <v>0</v>
      </c>
      <c r="M229">
        <v>0</v>
      </c>
      <c r="N229">
        <v>0</v>
      </c>
      <c r="O229">
        <v>0</v>
      </c>
      <c r="P229">
        <v>0</v>
      </c>
      <c r="R229">
        <v>0</v>
      </c>
      <c r="S229">
        <v>0</v>
      </c>
      <c r="V229">
        <v>0</v>
      </c>
      <c r="W229">
        <v>0</v>
      </c>
      <c r="X229">
        <v>0</v>
      </c>
      <c r="Y229">
        <v>0</v>
      </c>
      <c r="Z229">
        <v>0</v>
      </c>
      <c r="AA229">
        <v>0</v>
      </c>
      <c r="AB229">
        <v>0</v>
      </c>
      <c r="AC229">
        <v>0</v>
      </c>
      <c r="AD229" s="8" t="s">
        <v>17</v>
      </c>
      <c r="AE229" s="8" t="s">
        <v>20</v>
      </c>
      <c r="AF229" s="8" t="s">
        <v>2</v>
      </c>
      <c r="AG229" s="8">
        <v>90</v>
      </c>
      <c r="AH229" s="8">
        <v>1200</v>
      </c>
      <c r="AI229" s="8" t="s">
        <v>4</v>
      </c>
      <c r="AJ229" s="8">
        <v>0</v>
      </c>
      <c r="AK229" s="8">
        <v>0</v>
      </c>
      <c r="AL229" s="8">
        <v>0</v>
      </c>
      <c r="AM229" s="8">
        <v>0</v>
      </c>
      <c r="AN229" s="8" t="s">
        <v>0</v>
      </c>
      <c r="AO229" s="10" t="s">
        <v>349</v>
      </c>
      <c r="AP229" s="11">
        <v>0</v>
      </c>
      <c r="AQ229" s="11">
        <v>0</v>
      </c>
      <c r="AR229" s="11">
        <v>0</v>
      </c>
      <c r="AS229" s="12">
        <v>0.97228602051753166</v>
      </c>
      <c r="AT229" s="12">
        <v>1.1040295003317511</v>
      </c>
      <c r="AU229" s="9">
        <v>0</v>
      </c>
      <c r="AV229" s="12">
        <v>1.1391823610473129</v>
      </c>
      <c r="AW229" s="9">
        <v>1.1692951564334202</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row>
    <row r="230" spans="1:72" x14ac:dyDescent="0.25">
      <c r="A230" s="1">
        <v>0</v>
      </c>
      <c r="B230" s="1">
        <v>0</v>
      </c>
      <c r="C230">
        <v>0</v>
      </c>
      <c r="D230">
        <v>0</v>
      </c>
      <c r="E230">
        <v>0</v>
      </c>
      <c r="F230">
        <v>0</v>
      </c>
      <c r="G230">
        <v>0</v>
      </c>
      <c r="H230">
        <v>0</v>
      </c>
      <c r="I230">
        <v>0</v>
      </c>
      <c r="J230">
        <v>0</v>
      </c>
      <c r="K230">
        <v>0</v>
      </c>
      <c r="L230" s="102">
        <v>0</v>
      </c>
      <c r="M230">
        <v>0</v>
      </c>
      <c r="N230">
        <v>0</v>
      </c>
      <c r="O230">
        <v>0</v>
      </c>
      <c r="P230">
        <v>0</v>
      </c>
      <c r="R230">
        <v>0</v>
      </c>
      <c r="S230">
        <v>0</v>
      </c>
      <c r="V230">
        <v>0</v>
      </c>
      <c r="W230">
        <v>0</v>
      </c>
      <c r="X230">
        <v>0</v>
      </c>
      <c r="Y230">
        <v>0</v>
      </c>
      <c r="Z230">
        <v>0</v>
      </c>
      <c r="AA230">
        <v>0</v>
      </c>
      <c r="AB230">
        <v>0</v>
      </c>
      <c r="AC230">
        <v>0</v>
      </c>
      <c r="AD230" s="8" t="s">
        <v>17</v>
      </c>
      <c r="AE230" s="8" t="s">
        <v>21</v>
      </c>
      <c r="AF230" s="8" t="s">
        <v>2</v>
      </c>
      <c r="AG230" s="8">
        <v>90</v>
      </c>
      <c r="AH230" s="8">
        <v>1200</v>
      </c>
      <c r="AI230" s="8" t="s">
        <v>4</v>
      </c>
      <c r="AJ230" s="9">
        <v>0</v>
      </c>
      <c r="AK230" s="9">
        <v>0</v>
      </c>
      <c r="AL230" s="9">
        <v>0</v>
      </c>
      <c r="AM230" s="9">
        <v>0</v>
      </c>
      <c r="AN230" s="8" t="s">
        <v>0</v>
      </c>
      <c r="AO230" s="10" t="s">
        <v>349</v>
      </c>
      <c r="AP230" s="9">
        <v>0</v>
      </c>
      <c r="AQ230" s="9">
        <v>0</v>
      </c>
      <c r="AR230" s="9">
        <v>0</v>
      </c>
      <c r="AS230" s="12">
        <v>0.94166283876894807</v>
      </c>
      <c r="AT230" s="12">
        <v>1.0809345174296943</v>
      </c>
      <c r="AU230" s="9">
        <v>0</v>
      </c>
      <c r="AV230" s="12">
        <v>1.1438396366049099</v>
      </c>
      <c r="AW230" s="9">
        <v>1.2146876435461642</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row>
    <row r="231" spans="1:72" x14ac:dyDescent="0.25">
      <c r="A231" s="1">
        <v>0</v>
      </c>
      <c r="B231" s="1">
        <v>0</v>
      </c>
      <c r="C231">
        <v>0</v>
      </c>
      <c r="D231">
        <v>0</v>
      </c>
      <c r="E231">
        <v>0</v>
      </c>
      <c r="F231">
        <v>0</v>
      </c>
      <c r="G231">
        <v>0</v>
      </c>
      <c r="H231">
        <v>0</v>
      </c>
      <c r="I231">
        <v>0</v>
      </c>
      <c r="J231">
        <v>0</v>
      </c>
      <c r="K231">
        <v>0</v>
      </c>
      <c r="L231" s="102">
        <v>0</v>
      </c>
      <c r="M231">
        <v>0</v>
      </c>
      <c r="N231">
        <v>0</v>
      </c>
      <c r="O231">
        <v>0</v>
      </c>
      <c r="P231">
        <v>0</v>
      </c>
      <c r="R231">
        <v>0</v>
      </c>
      <c r="S231">
        <v>0</v>
      </c>
      <c r="V231">
        <v>0</v>
      </c>
      <c r="W231">
        <v>0</v>
      </c>
      <c r="X231">
        <v>0</v>
      </c>
      <c r="Y231">
        <v>0</v>
      </c>
      <c r="Z231">
        <v>0</v>
      </c>
      <c r="AA231">
        <v>0</v>
      </c>
      <c r="AB231">
        <v>0</v>
      </c>
      <c r="AC231">
        <v>0</v>
      </c>
      <c r="AD231" s="8" t="s">
        <v>17</v>
      </c>
      <c r="AE231" s="8" t="s">
        <v>22</v>
      </c>
      <c r="AF231" s="8" t="s">
        <v>2</v>
      </c>
      <c r="AG231" s="8">
        <v>90</v>
      </c>
      <c r="AH231" s="8">
        <v>1200</v>
      </c>
      <c r="AI231" s="8" t="s">
        <v>4</v>
      </c>
      <c r="AJ231" s="9">
        <v>0</v>
      </c>
      <c r="AK231" s="9">
        <v>0</v>
      </c>
      <c r="AL231" s="9">
        <v>0</v>
      </c>
      <c r="AM231" s="9">
        <v>0</v>
      </c>
      <c r="AN231" s="8" t="s">
        <v>0</v>
      </c>
      <c r="AO231" s="10" t="s">
        <v>349</v>
      </c>
      <c r="AP231" s="9">
        <v>0</v>
      </c>
      <c r="AQ231" s="9">
        <v>0</v>
      </c>
      <c r="AR231" s="9">
        <v>0</v>
      </c>
      <c r="AS231" s="12">
        <v>0.97037207165824524</v>
      </c>
      <c r="AT231" s="12">
        <v>1.0400079109886182</v>
      </c>
      <c r="AU231" s="9">
        <v>0</v>
      </c>
      <c r="AV231" s="12">
        <v>1.152867095391211</v>
      </c>
      <c r="AW231" s="9" t="e">
        <v>#REF!</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row>
    <row r="232" spans="1:72" x14ac:dyDescent="0.25">
      <c r="A232" s="1">
        <v>0</v>
      </c>
      <c r="B232" s="1">
        <v>0</v>
      </c>
      <c r="C232">
        <v>0</v>
      </c>
      <c r="D232">
        <v>0</v>
      </c>
      <c r="E232">
        <v>0</v>
      </c>
      <c r="F232">
        <v>0</v>
      </c>
      <c r="G232">
        <v>0</v>
      </c>
      <c r="H232">
        <v>0</v>
      </c>
      <c r="I232">
        <v>0</v>
      </c>
      <c r="J232">
        <v>0</v>
      </c>
      <c r="K232">
        <v>0</v>
      </c>
      <c r="L232" s="102">
        <v>0</v>
      </c>
      <c r="M232">
        <v>0</v>
      </c>
      <c r="N232">
        <v>0</v>
      </c>
      <c r="O232">
        <v>0</v>
      </c>
      <c r="P232">
        <v>0</v>
      </c>
      <c r="R232">
        <v>0</v>
      </c>
      <c r="S232">
        <v>0</v>
      </c>
      <c r="V232">
        <v>0</v>
      </c>
      <c r="W232">
        <v>0</v>
      </c>
      <c r="X232">
        <v>0</v>
      </c>
      <c r="Y232">
        <v>0</v>
      </c>
      <c r="Z232">
        <v>0</v>
      </c>
      <c r="AA232">
        <v>0</v>
      </c>
      <c r="AB232">
        <v>0</v>
      </c>
      <c r="AC232">
        <v>0</v>
      </c>
      <c r="AD232" s="8" t="s">
        <v>23</v>
      </c>
      <c r="AE232" s="8" t="s">
        <v>29</v>
      </c>
      <c r="AF232" s="8" t="s">
        <v>2</v>
      </c>
      <c r="AG232" s="8">
        <v>90</v>
      </c>
      <c r="AH232" s="8">
        <v>10</v>
      </c>
      <c r="AI232" s="8" t="s">
        <v>40</v>
      </c>
      <c r="AJ232" s="8" t="s">
        <v>25</v>
      </c>
      <c r="AK232" s="8">
        <v>40</v>
      </c>
      <c r="AL232" s="8">
        <v>0</v>
      </c>
      <c r="AM232" s="8">
        <v>0</v>
      </c>
      <c r="AN232" s="8" t="s">
        <v>0</v>
      </c>
      <c r="AO232" s="10" t="s">
        <v>350</v>
      </c>
      <c r="AP232" s="8">
        <v>0</v>
      </c>
      <c r="AQ232" s="8">
        <v>20</v>
      </c>
      <c r="AR232" s="8">
        <v>0</v>
      </c>
      <c r="AS232" s="8">
        <v>38</v>
      </c>
      <c r="AT232" s="8">
        <v>36</v>
      </c>
      <c r="AU232" s="8">
        <v>62</v>
      </c>
      <c r="AV232" s="8">
        <v>0</v>
      </c>
      <c r="AW232" s="8">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row>
    <row r="233" spans="1:72" x14ac:dyDescent="0.25">
      <c r="A233" s="18" t="s">
        <v>37</v>
      </c>
      <c r="B233" s="1">
        <v>0</v>
      </c>
      <c r="C233">
        <v>0</v>
      </c>
      <c r="D233">
        <v>0</v>
      </c>
      <c r="E233">
        <v>0</v>
      </c>
      <c r="F233">
        <v>0</v>
      </c>
      <c r="G233">
        <v>0</v>
      </c>
      <c r="H233">
        <v>0</v>
      </c>
      <c r="I233">
        <v>0</v>
      </c>
      <c r="J233">
        <v>0</v>
      </c>
      <c r="K233">
        <v>0</v>
      </c>
      <c r="L233" s="102">
        <v>0</v>
      </c>
      <c r="M233">
        <f>M2</f>
        <v>3</v>
      </c>
      <c r="N233">
        <f t="shared" ref="N233:W233" si="2">N2</f>
        <v>7</v>
      </c>
      <c r="O233">
        <f t="shared" si="2"/>
        <v>14</v>
      </c>
      <c r="P233">
        <f t="shared" si="2"/>
        <v>28</v>
      </c>
      <c r="R233">
        <f t="shared" si="2"/>
        <v>91</v>
      </c>
      <c r="S233">
        <f t="shared" si="2"/>
        <v>182</v>
      </c>
      <c r="V233">
        <f t="shared" si="2"/>
        <v>365</v>
      </c>
      <c r="W233">
        <f t="shared" si="2"/>
        <v>547</v>
      </c>
      <c r="X233">
        <v>0</v>
      </c>
      <c r="Y233">
        <v>0</v>
      </c>
      <c r="Z233">
        <v>0</v>
      </c>
      <c r="AA233">
        <v>0</v>
      </c>
      <c r="AB233">
        <v>0</v>
      </c>
      <c r="AC233">
        <v>0</v>
      </c>
      <c r="AD233" s="8" t="s">
        <v>23</v>
      </c>
      <c r="AE233" s="8" t="s">
        <v>29</v>
      </c>
      <c r="AF233" s="8" t="s">
        <v>2</v>
      </c>
      <c r="AG233" s="8">
        <v>90</v>
      </c>
      <c r="AH233" s="8">
        <v>10</v>
      </c>
      <c r="AI233" s="8" t="s">
        <v>40</v>
      </c>
      <c r="AJ233" s="8" t="s">
        <v>25</v>
      </c>
      <c r="AK233" s="8">
        <v>4</v>
      </c>
      <c r="AL233" s="8">
        <v>0</v>
      </c>
      <c r="AM233" s="8">
        <v>0</v>
      </c>
      <c r="AN233" s="8" t="s">
        <v>0</v>
      </c>
      <c r="AO233" s="10" t="s">
        <v>351</v>
      </c>
      <c r="AP233">
        <v>0</v>
      </c>
      <c r="AQ233" s="91">
        <v>18</v>
      </c>
      <c r="AR233" s="91">
        <v>0</v>
      </c>
      <c r="AS233" s="91">
        <v>24</v>
      </c>
      <c r="AT233" s="91">
        <v>18</v>
      </c>
      <c r="AU233" s="91">
        <v>29</v>
      </c>
      <c r="AV233" s="91">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row>
    <row r="234" spans="1:72" x14ac:dyDescent="0.25">
      <c r="AD234" s="8" t="s">
        <v>23</v>
      </c>
      <c r="AE234" s="8" t="s">
        <v>29</v>
      </c>
      <c r="AF234" s="8" t="s">
        <v>2</v>
      </c>
      <c r="AG234" s="8">
        <v>90</v>
      </c>
      <c r="AH234" s="8">
        <v>10</v>
      </c>
      <c r="AI234" s="8" t="s">
        <v>40</v>
      </c>
      <c r="AJ234" s="8" t="s">
        <v>26</v>
      </c>
      <c r="AK234" s="8">
        <v>40</v>
      </c>
      <c r="AL234" s="8">
        <v>0</v>
      </c>
      <c r="AM234" s="8">
        <v>0</v>
      </c>
      <c r="AN234" s="8" t="s">
        <v>0</v>
      </c>
      <c r="AO234" s="10" t="s">
        <v>352</v>
      </c>
      <c r="AP234">
        <v>0</v>
      </c>
      <c r="AQ234" s="15">
        <v>31</v>
      </c>
      <c r="AR234" s="15">
        <v>0</v>
      </c>
      <c r="AS234" s="15">
        <v>64</v>
      </c>
      <c r="AT234" s="15">
        <v>68</v>
      </c>
      <c r="AU234" s="15">
        <v>88</v>
      </c>
      <c r="AV234" s="15">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row>
    <row r="235" spans="1:72" x14ac:dyDescent="0.25">
      <c r="A235" t="str">
        <f>A8</f>
        <v>87-01</v>
      </c>
      <c r="B235" t="str">
        <f t="shared" ref="B235:L235" si="3">B8</f>
        <v>p4:19</v>
      </c>
      <c r="C235" t="str">
        <f t="shared" si="3"/>
        <v>ABS118</v>
      </c>
      <c r="D235">
        <f t="shared" si="3"/>
        <v>90</v>
      </c>
      <c r="E235">
        <f t="shared" si="3"/>
        <v>10</v>
      </c>
      <c r="F235" t="str">
        <f t="shared" si="3"/>
        <v>A</v>
      </c>
      <c r="G235" t="str">
        <f t="shared" si="3"/>
        <v>mgn</v>
      </c>
      <c r="H235">
        <f t="shared" si="3"/>
        <v>0.04</v>
      </c>
      <c r="I235">
        <f t="shared" si="3"/>
        <v>0</v>
      </c>
      <c r="J235">
        <f t="shared" si="3"/>
        <v>0</v>
      </c>
      <c r="K235" t="str">
        <f t="shared" si="3"/>
        <v>WL</v>
      </c>
      <c r="L235" s="102" t="str">
        <f t="shared" si="3"/>
        <v>ABS118-90-10-A-mgn0.04--WL</v>
      </c>
      <c r="P235">
        <v>5</v>
      </c>
      <c r="R235">
        <v>6</v>
      </c>
      <c r="S235">
        <v>7</v>
      </c>
      <c r="AD235" s="8" t="s">
        <v>23</v>
      </c>
      <c r="AE235" s="8" t="s">
        <v>29</v>
      </c>
      <c r="AF235" s="8" t="s">
        <v>2</v>
      </c>
      <c r="AG235" s="8">
        <v>90</v>
      </c>
      <c r="AH235" s="8">
        <v>10</v>
      </c>
      <c r="AI235" s="8" t="s">
        <v>40</v>
      </c>
      <c r="AJ235" s="8" t="s">
        <v>26</v>
      </c>
      <c r="AK235" s="8">
        <v>4</v>
      </c>
      <c r="AL235" s="8">
        <v>0</v>
      </c>
      <c r="AM235" s="8">
        <v>0</v>
      </c>
      <c r="AN235" s="8" t="s">
        <v>0</v>
      </c>
      <c r="AO235" s="10" t="s">
        <v>353</v>
      </c>
      <c r="AP235">
        <v>0</v>
      </c>
      <c r="AQ235" s="15">
        <v>19</v>
      </c>
      <c r="AR235" s="15">
        <v>0</v>
      </c>
      <c r="AS235" s="15">
        <v>55</v>
      </c>
      <c r="AT235" s="15">
        <v>60</v>
      </c>
      <c r="AU235" s="15">
        <v>53</v>
      </c>
      <c r="AV235" s="1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row>
    <row r="236" spans="1:72" x14ac:dyDescent="0.25">
      <c r="P236">
        <v>6</v>
      </c>
      <c r="R236">
        <v>4</v>
      </c>
      <c r="S236">
        <v>7</v>
      </c>
      <c r="AD236" s="1" t="e">
        <v>#REF!</v>
      </c>
      <c r="AE236" s="1" t="e">
        <v>#REF!</v>
      </c>
      <c r="AF236" t="e">
        <v>#REF!</v>
      </c>
      <c r="AG236" t="e">
        <v>#REF!</v>
      </c>
      <c r="AH236" t="e">
        <v>#REF!</v>
      </c>
      <c r="AI236" t="e">
        <v>#REF!</v>
      </c>
      <c r="AJ236" t="e">
        <v>#REF!</v>
      </c>
      <c r="AK236" t="e">
        <v>#REF!</v>
      </c>
      <c r="AL236" t="e">
        <v>#REF!</v>
      </c>
      <c r="AM236" t="e">
        <v>#REF!</v>
      </c>
      <c r="AN236" t="e">
        <v>#REF!</v>
      </c>
      <c r="AO236" s="2" t="e">
        <v>#REF!</v>
      </c>
      <c r="AP236" t="e">
        <v>#REF!</v>
      </c>
      <c r="AQ236" s="15" t="e">
        <v>#REF!</v>
      </c>
      <c r="AR236" s="15" t="e">
        <v>#REF!</v>
      </c>
      <c r="AS236" s="15" t="e">
        <v>#REF!</v>
      </c>
      <c r="AT236" s="15" t="e">
        <v>#REF!</v>
      </c>
      <c r="AU236" s="15" t="e">
        <v>#REF!</v>
      </c>
      <c r="AV236" s="15" t="e">
        <v>#REF!</v>
      </c>
      <c r="AW236" t="e">
        <v>#REF!</v>
      </c>
      <c r="AX236" t="e">
        <v>#REF!</v>
      </c>
      <c r="AY236" t="e">
        <v>#REF!</v>
      </c>
      <c r="AZ236" t="e">
        <v>#REF!</v>
      </c>
      <c r="BA236" t="e">
        <v>#REF!</v>
      </c>
      <c r="BB236" t="e">
        <v>#REF!</v>
      </c>
      <c r="BC236" t="e">
        <v>#REF!</v>
      </c>
      <c r="BD236" t="e">
        <v>#REF!</v>
      </c>
      <c r="BE236" t="e">
        <v>#REF!</v>
      </c>
      <c r="BF236" t="e">
        <v>#REF!</v>
      </c>
      <c r="BG236" t="e">
        <v>#REF!</v>
      </c>
      <c r="BH236" t="e">
        <v>#REF!</v>
      </c>
      <c r="BI236" t="e">
        <v>#REF!</v>
      </c>
      <c r="BJ236" t="e">
        <v>#REF!</v>
      </c>
      <c r="BK236" t="e">
        <v>#REF!</v>
      </c>
      <c r="BL236" t="e">
        <v>#REF!</v>
      </c>
      <c r="BM236" t="e">
        <v>#REF!</v>
      </c>
      <c r="BN236" t="e">
        <v>#REF!</v>
      </c>
      <c r="BO236" t="e">
        <v>#REF!</v>
      </c>
      <c r="BP236" t="e">
        <v>#REF!</v>
      </c>
      <c r="BQ236" t="e">
        <v>#REF!</v>
      </c>
      <c r="BR236" t="e">
        <v>#REF!</v>
      </c>
      <c r="BS236" t="e">
        <v>#REF!</v>
      </c>
      <c r="BT236" t="e">
        <v>#REF!</v>
      </c>
    </row>
    <row r="237" spans="1:72" x14ac:dyDescent="0.25">
      <c r="P237" s="19">
        <f>AVERAGE(P235:P236)</f>
        <v>5.5</v>
      </c>
      <c r="Q237" s="19"/>
      <c r="R237" s="19">
        <f>AVERAGE(R235:R236)</f>
        <v>5</v>
      </c>
      <c r="S237" s="19">
        <f>AVERAGE(S235:S236)</f>
        <v>7</v>
      </c>
      <c r="T237" s="19"/>
      <c r="U237" s="19"/>
      <c r="AD237" s="1" t="s">
        <v>39</v>
      </c>
      <c r="AE237" s="1" t="s">
        <v>103</v>
      </c>
      <c r="AF237" t="s">
        <v>73</v>
      </c>
      <c r="AG237">
        <v>70</v>
      </c>
      <c r="AH237">
        <v>10</v>
      </c>
      <c r="AI237" t="s">
        <v>4</v>
      </c>
      <c r="AJ237">
        <v>0</v>
      </c>
      <c r="AK237">
        <v>0</v>
      </c>
      <c r="AL237">
        <v>0</v>
      </c>
      <c r="AM237" t="s">
        <v>64</v>
      </c>
      <c r="AN237" t="s">
        <v>0</v>
      </c>
      <c r="AO237" s="2" t="s">
        <v>354</v>
      </c>
      <c r="AP237">
        <v>0</v>
      </c>
      <c r="AQ237" s="15">
        <v>0</v>
      </c>
      <c r="AR237" s="15">
        <v>0</v>
      </c>
      <c r="AS237" s="15">
        <v>5.4749999999999996</v>
      </c>
      <c r="AT237" s="15">
        <v>3.145</v>
      </c>
      <c r="AU237" s="15">
        <v>0</v>
      </c>
      <c r="AV237" s="15">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row>
    <row r="238" spans="1:72" x14ac:dyDescent="0.25">
      <c r="P238" s="19">
        <f>STDEV(P235:P236)</f>
        <v>0.70710678118654757</v>
      </c>
      <c r="Q238" s="19"/>
      <c r="R238" s="19">
        <f>STDEV(R235:R236)</f>
        <v>1.4142135623730951</v>
      </c>
      <c r="S238" s="19">
        <f>STDEV(S235:S236)</f>
        <v>0</v>
      </c>
      <c r="T238" s="19"/>
      <c r="U238" s="19"/>
      <c r="AD238" s="1" t="s">
        <v>39</v>
      </c>
      <c r="AE238" s="1" t="s">
        <v>103</v>
      </c>
      <c r="AF238" t="s">
        <v>73</v>
      </c>
      <c r="AG238">
        <v>70</v>
      </c>
      <c r="AH238">
        <v>10</v>
      </c>
      <c r="AI238" t="s">
        <v>4</v>
      </c>
      <c r="AJ238">
        <v>0</v>
      </c>
      <c r="AK238">
        <v>0</v>
      </c>
      <c r="AL238">
        <v>0</v>
      </c>
      <c r="AM238" t="s">
        <v>104</v>
      </c>
      <c r="AN238" t="s">
        <v>0</v>
      </c>
      <c r="AO238" s="2" t="s">
        <v>355</v>
      </c>
      <c r="AP238">
        <v>0</v>
      </c>
      <c r="AQ238" s="15">
        <v>0</v>
      </c>
      <c r="AR238" s="15">
        <v>0</v>
      </c>
      <c r="AS238" s="15">
        <v>6.67</v>
      </c>
      <c r="AT238" s="15">
        <v>0</v>
      </c>
      <c r="AU238" s="15">
        <v>0</v>
      </c>
      <c r="AV238" s="15">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row>
    <row r="239" spans="1:72" x14ac:dyDescent="0.25">
      <c r="AD239" s="1" t="s">
        <v>39</v>
      </c>
      <c r="AE239" s="1" t="s">
        <v>106</v>
      </c>
      <c r="AF239" t="s">
        <v>73</v>
      </c>
      <c r="AG239">
        <v>70</v>
      </c>
      <c r="AH239">
        <v>1320</v>
      </c>
      <c r="AI239" t="s">
        <v>4</v>
      </c>
      <c r="AJ239">
        <v>0</v>
      </c>
      <c r="AK239">
        <v>0</v>
      </c>
      <c r="AL239">
        <v>0</v>
      </c>
      <c r="AM239">
        <v>0</v>
      </c>
      <c r="AN239" t="s">
        <v>0</v>
      </c>
      <c r="AO239" s="2" t="s">
        <v>356</v>
      </c>
      <c r="AP239">
        <v>0</v>
      </c>
      <c r="AQ239" s="15">
        <v>0</v>
      </c>
      <c r="AR239" s="15">
        <v>0</v>
      </c>
      <c r="AS239" s="15">
        <v>3.9850000000000003</v>
      </c>
      <c r="AT239" s="15">
        <v>4.34</v>
      </c>
      <c r="AU239" s="15">
        <v>0</v>
      </c>
      <c r="AV239" s="15">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row>
    <row r="240" spans="1:72" x14ac:dyDescent="0.25">
      <c r="A240" t="str">
        <f>A9</f>
        <v>87-01</v>
      </c>
      <c r="B240" t="str">
        <f t="shared" ref="B240:L240" si="4">B9</f>
        <v>p4:19</v>
      </c>
      <c r="C240" t="str">
        <f t="shared" si="4"/>
        <v>ABS118</v>
      </c>
      <c r="D240">
        <f t="shared" si="4"/>
        <v>90</v>
      </c>
      <c r="E240">
        <f t="shared" si="4"/>
        <v>10</v>
      </c>
      <c r="F240" t="str">
        <f t="shared" si="4"/>
        <v>A</v>
      </c>
      <c r="G240" t="str">
        <f t="shared" si="4"/>
        <v>mgn</v>
      </c>
      <c r="H240">
        <f t="shared" si="4"/>
        <v>0.4</v>
      </c>
      <c r="I240">
        <f t="shared" si="4"/>
        <v>0</v>
      </c>
      <c r="J240">
        <f t="shared" si="4"/>
        <v>0</v>
      </c>
      <c r="K240" t="str">
        <f t="shared" si="4"/>
        <v>WL</v>
      </c>
      <c r="L240" s="102" t="str">
        <f t="shared" si="4"/>
        <v>ABS118-90-10-A-mgn0.4--WL</v>
      </c>
      <c r="N240">
        <v>4</v>
      </c>
      <c r="P240">
        <v>5</v>
      </c>
      <c r="R240">
        <v>6</v>
      </c>
      <c r="S240">
        <v>8</v>
      </c>
      <c r="AD240" s="1" t="s">
        <v>17</v>
      </c>
      <c r="AE240" s="1" t="s">
        <v>124</v>
      </c>
      <c r="AF240" t="s">
        <v>73</v>
      </c>
      <c r="AG240">
        <v>90</v>
      </c>
      <c r="AH240">
        <v>1200</v>
      </c>
      <c r="AI240" t="s">
        <v>4</v>
      </c>
      <c r="AJ240">
        <v>0</v>
      </c>
      <c r="AK240">
        <v>0</v>
      </c>
      <c r="AL240">
        <v>0</v>
      </c>
      <c r="AM240">
        <v>0</v>
      </c>
      <c r="AN240" t="s">
        <v>0</v>
      </c>
      <c r="AO240" s="2" t="s">
        <v>357</v>
      </c>
      <c r="AP240">
        <v>0</v>
      </c>
      <c r="AQ240" s="15">
        <v>0</v>
      </c>
      <c r="AR240" s="15">
        <v>0</v>
      </c>
      <c r="AS240" s="15">
        <v>6.5291068580542255</v>
      </c>
      <c r="AT240" s="15">
        <v>8.6766430888795441</v>
      </c>
      <c r="AU240" s="15">
        <v>9.3081380717981013</v>
      </c>
      <c r="AV240" s="15" t="e">
        <v>#REF!</v>
      </c>
      <c r="AW240" t="e">
        <v>#REF!</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row>
    <row r="241" spans="1:72" x14ac:dyDescent="0.25">
      <c r="N241">
        <v>5</v>
      </c>
      <c r="P241">
        <v>5</v>
      </c>
      <c r="R241">
        <v>7</v>
      </c>
      <c r="S241">
        <v>7</v>
      </c>
      <c r="AD241" s="1" t="s">
        <v>17</v>
      </c>
      <c r="AE241" s="1" t="s">
        <v>125</v>
      </c>
      <c r="AF241" t="s">
        <v>73</v>
      </c>
      <c r="AG241">
        <v>90</v>
      </c>
      <c r="AH241">
        <v>1200</v>
      </c>
      <c r="AI241" t="s">
        <v>4</v>
      </c>
      <c r="AJ241">
        <v>0</v>
      </c>
      <c r="AK241">
        <v>0</v>
      </c>
      <c r="AL241">
        <v>0</v>
      </c>
      <c r="AM241">
        <v>0</v>
      </c>
      <c r="AN241" t="s">
        <v>0</v>
      </c>
      <c r="AO241" s="2" t="s">
        <v>357</v>
      </c>
      <c r="AP241">
        <v>0</v>
      </c>
      <c r="AQ241" s="15">
        <v>0</v>
      </c>
      <c r="AR241" s="15">
        <v>0</v>
      </c>
      <c r="AS241" s="15">
        <v>6.1137692716640082</v>
      </c>
      <c r="AT241" s="15">
        <v>8.7285573565552745</v>
      </c>
      <c r="AU241" s="15">
        <v>9.2452350698522761</v>
      </c>
      <c r="AV241" s="15" t="e">
        <v>#REF!</v>
      </c>
      <c r="AW241" t="e">
        <v>#REF!</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row>
    <row r="242" spans="1:72" x14ac:dyDescent="0.25">
      <c r="N242" s="19">
        <f>AVERAGE(N240:N241)</f>
        <v>4.5</v>
      </c>
      <c r="P242" s="19">
        <f>AVERAGE(P240:P241)</f>
        <v>5</v>
      </c>
      <c r="Q242" s="19"/>
      <c r="R242" s="19">
        <f>AVERAGE(R240:R241)</f>
        <v>6.5</v>
      </c>
      <c r="S242" s="19">
        <f>AVERAGE(S240:S241)</f>
        <v>7.5</v>
      </c>
      <c r="T242" s="19"/>
      <c r="U242" s="19"/>
      <c r="AD242" s="1" t="s">
        <v>17</v>
      </c>
      <c r="AE242" s="1" t="s">
        <v>126</v>
      </c>
      <c r="AF242" t="s">
        <v>73</v>
      </c>
      <c r="AG242">
        <v>90</v>
      </c>
      <c r="AH242">
        <v>1200</v>
      </c>
      <c r="AI242" t="s">
        <v>4</v>
      </c>
      <c r="AJ242">
        <v>0</v>
      </c>
      <c r="AK242">
        <v>0</v>
      </c>
      <c r="AL242">
        <v>0</v>
      </c>
      <c r="AM242">
        <v>0</v>
      </c>
      <c r="AN242" t="s">
        <v>0</v>
      </c>
      <c r="AO242" s="2" t="s">
        <v>357</v>
      </c>
      <c r="AP242">
        <v>0</v>
      </c>
      <c r="AQ242">
        <v>0</v>
      </c>
      <c r="AR242">
        <v>0</v>
      </c>
      <c r="AS242">
        <v>6.9776714513556612</v>
      </c>
      <c r="AT242">
        <v>9.1584220290864664</v>
      </c>
      <c r="AU242">
        <v>9.7707808004014307</v>
      </c>
      <c r="AV242" t="e">
        <v>#REF!</v>
      </c>
      <c r="AW242" t="e">
        <v>#REF!</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row>
    <row r="243" spans="1:72" x14ac:dyDescent="0.25">
      <c r="N243" s="19">
        <f>STDEV(N240:N241)</f>
        <v>0.70710678118654757</v>
      </c>
      <c r="P243" s="19">
        <f>STDEV(P240:P241)</f>
        <v>0</v>
      </c>
      <c r="Q243" s="19"/>
      <c r="R243" s="19">
        <f>STDEV(R240:R241)</f>
        <v>0.70710678118654757</v>
      </c>
      <c r="S243" s="19">
        <f>STDEV(S240:S241)</f>
        <v>0.70710678118654757</v>
      </c>
      <c r="T243" s="19"/>
      <c r="U243" s="19"/>
      <c r="AD243" s="1" t="s">
        <v>17</v>
      </c>
      <c r="AE243" s="1" t="s">
        <v>127</v>
      </c>
      <c r="AF243" t="s">
        <v>73</v>
      </c>
      <c r="AG243">
        <v>90</v>
      </c>
      <c r="AH243">
        <v>1200</v>
      </c>
      <c r="AI243" t="s">
        <v>4</v>
      </c>
      <c r="AJ243">
        <v>0</v>
      </c>
      <c r="AK243">
        <v>0</v>
      </c>
      <c r="AL243">
        <v>0</v>
      </c>
      <c r="AM243">
        <v>0</v>
      </c>
      <c r="AN243" t="s">
        <v>0</v>
      </c>
      <c r="AO243" s="2" t="s">
        <v>357</v>
      </c>
      <c r="AP243">
        <v>0</v>
      </c>
      <c r="AQ243">
        <v>0</v>
      </c>
      <c r="AR243">
        <v>0</v>
      </c>
      <c r="AS243">
        <v>6.9610579479000521</v>
      </c>
      <c r="AT243">
        <v>9.9673705291628352</v>
      </c>
      <c r="AU243">
        <v>10.579729300477799</v>
      </c>
      <c r="AV243" t="e">
        <v>#REF!</v>
      </c>
      <c r="AW243" t="e">
        <v>#REF!</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row>
    <row r="244" spans="1:72" x14ac:dyDescent="0.25">
      <c r="AD244" s="1" t="s">
        <v>17</v>
      </c>
      <c r="AE244" s="1" t="s">
        <v>128</v>
      </c>
      <c r="AF244" t="s">
        <v>73</v>
      </c>
      <c r="AG244">
        <v>90</v>
      </c>
      <c r="AH244">
        <v>1200</v>
      </c>
      <c r="AI244" t="s">
        <v>4</v>
      </c>
      <c r="AJ244">
        <v>0</v>
      </c>
      <c r="AK244">
        <v>0</v>
      </c>
      <c r="AL244">
        <v>0</v>
      </c>
      <c r="AM244">
        <v>0</v>
      </c>
      <c r="AN244" t="s">
        <v>0</v>
      </c>
      <c r="AO244" s="2" t="s">
        <v>357</v>
      </c>
      <c r="AP244">
        <v>0</v>
      </c>
      <c r="AQ244">
        <v>0</v>
      </c>
      <c r="AR244">
        <v>0</v>
      </c>
      <c r="AS244">
        <v>6.2466772993088773</v>
      </c>
      <c r="AT244">
        <v>8.6160488714845016</v>
      </c>
      <c r="AU244">
        <v>9.3432249124210216</v>
      </c>
      <c r="AV244" t="e">
        <v>#REF!</v>
      </c>
      <c r="AW244" t="e">
        <v>#REF!</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row>
    <row r="245" spans="1:72" x14ac:dyDescent="0.25">
      <c r="A245" t="str">
        <f>A10</f>
        <v>87-01</v>
      </c>
      <c r="B245" t="str">
        <f t="shared" ref="B245:L245" si="5">B10</f>
        <v>p4:19</v>
      </c>
      <c r="C245" t="str">
        <f t="shared" si="5"/>
        <v>ABS118</v>
      </c>
      <c r="D245">
        <f t="shared" si="5"/>
        <v>90</v>
      </c>
      <c r="E245">
        <f t="shared" si="5"/>
        <v>10</v>
      </c>
      <c r="F245" t="str">
        <f t="shared" si="5"/>
        <v>A</v>
      </c>
      <c r="G245" t="str">
        <f t="shared" si="5"/>
        <v>mgn*</v>
      </c>
      <c r="H245">
        <f t="shared" si="5"/>
        <v>4</v>
      </c>
      <c r="I245">
        <f t="shared" si="5"/>
        <v>0</v>
      </c>
      <c r="J245">
        <f t="shared" si="5"/>
        <v>0</v>
      </c>
      <c r="K245" t="str">
        <f t="shared" si="5"/>
        <v>WL</v>
      </c>
      <c r="L245" s="102" t="str">
        <f t="shared" si="5"/>
        <v>ABS118-90-10-A-mgn*4--WL</v>
      </c>
      <c r="P245">
        <v>4</v>
      </c>
      <c r="R245">
        <v>7</v>
      </c>
      <c r="S245">
        <v>7</v>
      </c>
      <c r="AD245" s="1">
        <v>0</v>
      </c>
      <c r="AE245" s="1">
        <v>0</v>
      </c>
      <c r="AF245">
        <v>0</v>
      </c>
      <c r="AG245">
        <v>0</v>
      </c>
      <c r="AH245">
        <v>0</v>
      </c>
      <c r="AI245">
        <v>0</v>
      </c>
      <c r="AJ245">
        <v>0</v>
      </c>
      <c r="AK245">
        <v>0</v>
      </c>
      <c r="AL245">
        <v>0</v>
      </c>
      <c r="AM245">
        <v>0</v>
      </c>
      <c r="AN245">
        <v>0</v>
      </c>
      <c r="AO245" s="2">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row>
    <row r="246" spans="1:72" x14ac:dyDescent="0.25">
      <c r="P246">
        <v>4</v>
      </c>
      <c r="R246">
        <v>6</v>
      </c>
      <c r="S246">
        <v>7</v>
      </c>
      <c r="AD246" s="1">
        <v>0</v>
      </c>
      <c r="AE246" s="1">
        <v>0</v>
      </c>
      <c r="AF246">
        <v>0</v>
      </c>
      <c r="AG246">
        <v>0</v>
      </c>
      <c r="AH246">
        <v>0</v>
      </c>
      <c r="AI246">
        <v>0</v>
      </c>
      <c r="AJ246">
        <v>0</v>
      </c>
      <c r="AK246">
        <v>0</v>
      </c>
      <c r="AL246">
        <v>0</v>
      </c>
      <c r="AM246">
        <v>0</v>
      </c>
      <c r="AN246">
        <v>0</v>
      </c>
      <c r="AO246" s="2">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row>
    <row r="247" spans="1:72" x14ac:dyDescent="0.25">
      <c r="P247" s="19">
        <f>AVERAGE(P245:P246)</f>
        <v>4</v>
      </c>
      <c r="Q247" s="19"/>
      <c r="R247" s="19">
        <f>AVERAGE(R245:R246)</f>
        <v>6.5</v>
      </c>
      <c r="S247" s="19">
        <f>AVERAGE(S245:S246)</f>
        <v>7</v>
      </c>
      <c r="T247" s="19"/>
      <c r="U247" s="19"/>
      <c r="AD247" s="1">
        <v>0</v>
      </c>
      <c r="AE247" s="1">
        <v>0</v>
      </c>
      <c r="AF247">
        <v>0</v>
      </c>
      <c r="AG247">
        <v>0</v>
      </c>
      <c r="AH247">
        <v>0</v>
      </c>
      <c r="AI247">
        <v>0</v>
      </c>
      <c r="AJ247">
        <v>0</v>
      </c>
      <c r="AK247">
        <v>0</v>
      </c>
      <c r="AL247">
        <v>0</v>
      </c>
      <c r="AM247">
        <v>0</v>
      </c>
      <c r="AN247">
        <v>0</v>
      </c>
      <c r="AO247" s="2">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row>
    <row r="248" spans="1:72" x14ac:dyDescent="0.25">
      <c r="P248" s="19">
        <f>STDEV(P245:P246)</f>
        <v>0</v>
      </c>
      <c r="Q248" s="19"/>
      <c r="R248" s="19">
        <f>STDEV(R245:R246)</f>
        <v>0.70710678118654757</v>
      </c>
      <c r="S248" s="19">
        <f>STDEV(S245:S246)</f>
        <v>0</v>
      </c>
      <c r="T248" s="19"/>
      <c r="U248" s="19"/>
      <c r="AD248" s="1">
        <v>0</v>
      </c>
      <c r="AE248" s="1">
        <v>0</v>
      </c>
      <c r="AF248">
        <v>0</v>
      </c>
      <c r="AG248">
        <v>0</v>
      </c>
      <c r="AH248">
        <v>0</v>
      </c>
      <c r="AI248">
        <v>0</v>
      </c>
      <c r="AJ248">
        <v>0</v>
      </c>
      <c r="AK248">
        <v>0</v>
      </c>
      <c r="AL248">
        <v>0</v>
      </c>
      <c r="AM248">
        <v>0</v>
      </c>
      <c r="AN248">
        <v>0</v>
      </c>
      <c r="AO248" s="2">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row>
    <row r="249" spans="1:72" x14ac:dyDescent="0.25">
      <c r="AD249" s="1">
        <v>0</v>
      </c>
      <c r="AE249" s="1">
        <v>0</v>
      </c>
      <c r="AF249">
        <v>0</v>
      </c>
      <c r="AG249">
        <v>0</v>
      </c>
      <c r="AH249">
        <v>0</v>
      </c>
      <c r="AI249">
        <v>0</v>
      </c>
      <c r="AJ249">
        <v>0</v>
      </c>
      <c r="AK249">
        <v>0</v>
      </c>
      <c r="AL249">
        <v>0</v>
      </c>
      <c r="AM249">
        <v>0</v>
      </c>
      <c r="AN249">
        <v>0</v>
      </c>
      <c r="AO249" s="2">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row>
    <row r="250" spans="1:72" x14ac:dyDescent="0.25">
      <c r="A250" t="str">
        <f>A11</f>
        <v>87-01</v>
      </c>
      <c r="B250" t="str">
        <f t="shared" ref="B250:L250" si="6">B11</f>
        <v>p4:19</v>
      </c>
      <c r="C250" t="str">
        <f t="shared" si="6"/>
        <v>ABS118</v>
      </c>
      <c r="D250">
        <f t="shared" si="6"/>
        <v>90</v>
      </c>
      <c r="E250">
        <f t="shared" si="6"/>
        <v>10</v>
      </c>
      <c r="F250" t="str">
        <f t="shared" si="6"/>
        <v>A</v>
      </c>
      <c r="G250" t="str">
        <f t="shared" si="6"/>
        <v>mgn</v>
      </c>
      <c r="H250">
        <f t="shared" si="6"/>
        <v>4</v>
      </c>
      <c r="I250">
        <f t="shared" si="6"/>
        <v>0</v>
      </c>
      <c r="J250">
        <f t="shared" si="6"/>
        <v>0</v>
      </c>
      <c r="K250" t="str">
        <f t="shared" si="6"/>
        <v>WL</v>
      </c>
      <c r="L250" s="102" t="str">
        <f t="shared" si="6"/>
        <v>ABS118-90-10-A-mgn4--WL</v>
      </c>
      <c r="N250">
        <v>5</v>
      </c>
      <c r="P250">
        <v>15</v>
      </c>
      <c r="R250">
        <v>8</v>
      </c>
      <c r="S250">
        <v>11</v>
      </c>
      <c r="AD250" s="1">
        <v>0</v>
      </c>
      <c r="AE250" s="1">
        <v>0</v>
      </c>
      <c r="AF250">
        <v>0</v>
      </c>
      <c r="AG250">
        <v>0</v>
      </c>
      <c r="AH250">
        <v>0</v>
      </c>
      <c r="AI250">
        <v>0</v>
      </c>
      <c r="AJ250">
        <v>0</v>
      </c>
      <c r="AK250">
        <v>0</v>
      </c>
      <c r="AL250">
        <v>0</v>
      </c>
      <c r="AM250">
        <v>0</v>
      </c>
      <c r="AN250">
        <v>0</v>
      </c>
      <c r="AO250" s="2">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row>
    <row r="251" spans="1:72" x14ac:dyDescent="0.25">
      <c r="N251">
        <v>4</v>
      </c>
      <c r="P251">
        <v>8</v>
      </c>
      <c r="R251">
        <v>16</v>
      </c>
      <c r="S251">
        <v>16</v>
      </c>
      <c r="AD251" s="1">
        <v>0</v>
      </c>
      <c r="AE251" s="1">
        <v>0</v>
      </c>
      <c r="AF251">
        <v>0</v>
      </c>
      <c r="AG251">
        <v>0</v>
      </c>
      <c r="AH251">
        <v>0</v>
      </c>
      <c r="AI251">
        <v>0</v>
      </c>
      <c r="AJ251">
        <v>0</v>
      </c>
      <c r="AK251">
        <v>0</v>
      </c>
      <c r="AL251">
        <v>0</v>
      </c>
      <c r="AM251">
        <v>0</v>
      </c>
      <c r="AN251">
        <v>0</v>
      </c>
      <c r="AO251" s="2">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row>
    <row r="252" spans="1:72" x14ac:dyDescent="0.25">
      <c r="N252" s="19">
        <f>AVERAGE(N250:N251)</f>
        <v>4.5</v>
      </c>
      <c r="P252" s="19">
        <f>AVERAGE(P250:P251)</f>
        <v>11.5</v>
      </c>
      <c r="Q252" s="19"/>
      <c r="R252" s="19">
        <f>AVERAGE(R250:R251)</f>
        <v>12</v>
      </c>
      <c r="S252" s="19">
        <f>AVERAGE(S250:S251)</f>
        <v>13.5</v>
      </c>
      <c r="T252" s="19"/>
      <c r="U252" s="19"/>
      <c r="AD252" s="1">
        <v>0</v>
      </c>
      <c r="AE252" s="1">
        <v>0</v>
      </c>
      <c r="AF252">
        <v>0</v>
      </c>
      <c r="AG252">
        <v>0</v>
      </c>
      <c r="AH252">
        <v>0</v>
      </c>
      <c r="AI252">
        <v>0</v>
      </c>
      <c r="AJ252">
        <v>0</v>
      </c>
      <c r="AK252">
        <v>0</v>
      </c>
      <c r="AL252">
        <v>0</v>
      </c>
      <c r="AM252">
        <v>0</v>
      </c>
      <c r="AN252">
        <v>0</v>
      </c>
      <c r="AO252" s="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row>
    <row r="253" spans="1:72" x14ac:dyDescent="0.25">
      <c r="N253" s="19">
        <f>STDEV(N250:N251)</f>
        <v>0.70710678118654757</v>
      </c>
      <c r="P253" s="19">
        <f>STDEV(P250:P251)</f>
        <v>4.9497474683058327</v>
      </c>
      <c r="Q253" s="19"/>
      <c r="R253" s="19">
        <f>STDEV(R250:R251)</f>
        <v>5.6568542494923806</v>
      </c>
      <c r="S253" s="19">
        <f>STDEV(S250:S251)</f>
        <v>3.5355339059327378</v>
      </c>
      <c r="T253" s="19"/>
      <c r="U253" s="19"/>
      <c r="AD253" s="1">
        <v>0</v>
      </c>
      <c r="AE253" s="1">
        <v>0</v>
      </c>
      <c r="AF253">
        <v>0</v>
      </c>
      <c r="AG253">
        <v>0</v>
      </c>
      <c r="AH253">
        <v>0</v>
      </c>
      <c r="AI253">
        <v>0</v>
      </c>
      <c r="AJ253">
        <v>0</v>
      </c>
      <c r="AK253">
        <v>0</v>
      </c>
      <c r="AL253">
        <v>0</v>
      </c>
      <c r="AM253">
        <v>0</v>
      </c>
      <c r="AN253">
        <v>0</v>
      </c>
      <c r="AO253" s="2">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row>
    <row r="254" spans="1:72" x14ac:dyDescent="0.25">
      <c r="AD254" s="1">
        <v>0</v>
      </c>
      <c r="AE254" s="1">
        <v>0</v>
      </c>
      <c r="AF254">
        <v>0</v>
      </c>
      <c r="AG254">
        <v>0</v>
      </c>
      <c r="AH254">
        <v>0</v>
      </c>
      <c r="AI254">
        <v>0</v>
      </c>
      <c r="AJ254">
        <v>0</v>
      </c>
      <c r="AK254">
        <v>0</v>
      </c>
      <c r="AL254">
        <v>0</v>
      </c>
      <c r="AM254">
        <v>0</v>
      </c>
      <c r="AN254">
        <v>0</v>
      </c>
      <c r="AO254" s="2">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row>
    <row r="255" spans="1:72" x14ac:dyDescent="0.25">
      <c r="A255" t="str">
        <f>A13</f>
        <v>87-01</v>
      </c>
      <c r="B255" t="str">
        <f t="shared" ref="B255:L255" si="7">B13</f>
        <v>p4:19</v>
      </c>
      <c r="C255" t="str">
        <f t="shared" si="7"/>
        <v>ABS118</v>
      </c>
      <c r="D255">
        <f t="shared" si="7"/>
        <v>90</v>
      </c>
      <c r="E255">
        <f t="shared" si="7"/>
        <v>10</v>
      </c>
      <c r="F255" t="str">
        <f t="shared" si="7"/>
        <v>A</v>
      </c>
      <c r="G255" t="str">
        <f t="shared" si="7"/>
        <v>mgn</v>
      </c>
      <c r="H255">
        <f t="shared" si="7"/>
        <v>40</v>
      </c>
      <c r="I255">
        <f t="shared" si="7"/>
        <v>0</v>
      </c>
      <c r="J255">
        <f t="shared" si="7"/>
        <v>0</v>
      </c>
      <c r="K255" t="str">
        <f t="shared" si="7"/>
        <v>WL</v>
      </c>
      <c r="L255" s="102" t="str">
        <f t="shared" si="7"/>
        <v>ABS118-90-10-A-mgn40--WL</v>
      </c>
      <c r="N255">
        <v>3</v>
      </c>
      <c r="P255">
        <v>28</v>
      </c>
      <c r="R255">
        <v>53</v>
      </c>
      <c r="S255">
        <v>65</v>
      </c>
      <c r="AD255" s="1">
        <v>0</v>
      </c>
      <c r="AE255" s="1">
        <v>0</v>
      </c>
      <c r="AF255">
        <v>0</v>
      </c>
      <c r="AG255">
        <v>0</v>
      </c>
      <c r="AH255">
        <v>0</v>
      </c>
      <c r="AI255">
        <v>0</v>
      </c>
      <c r="AJ255">
        <v>0</v>
      </c>
      <c r="AK255">
        <v>0</v>
      </c>
      <c r="AL255">
        <v>0</v>
      </c>
      <c r="AM255">
        <v>0</v>
      </c>
      <c r="AN255">
        <v>0</v>
      </c>
      <c r="AO255" s="2">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row>
    <row r="256" spans="1:72" x14ac:dyDescent="0.25">
      <c r="N256">
        <v>4</v>
      </c>
      <c r="P256">
        <v>27</v>
      </c>
      <c r="R256">
        <v>56</v>
      </c>
      <c r="S256">
        <v>62</v>
      </c>
      <c r="AD256" s="1">
        <v>0</v>
      </c>
      <c r="AE256" s="1">
        <v>0</v>
      </c>
      <c r="AF256">
        <v>0</v>
      </c>
      <c r="AG256">
        <v>0</v>
      </c>
      <c r="AH256">
        <v>0</v>
      </c>
      <c r="AI256">
        <v>0</v>
      </c>
      <c r="AJ256">
        <v>0</v>
      </c>
      <c r="AK256">
        <v>0</v>
      </c>
      <c r="AL256">
        <v>0</v>
      </c>
      <c r="AM256">
        <v>0</v>
      </c>
      <c r="AN256">
        <v>0</v>
      </c>
      <c r="AO256" s="2">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row>
    <row r="257" spans="1:72" x14ac:dyDescent="0.25">
      <c r="P257">
        <v>25</v>
      </c>
      <c r="AD257" s="1">
        <v>0</v>
      </c>
      <c r="AE257" s="1">
        <v>0</v>
      </c>
      <c r="AF257">
        <v>0</v>
      </c>
      <c r="AG257">
        <v>0</v>
      </c>
      <c r="AH257">
        <v>0</v>
      </c>
      <c r="AI257">
        <v>0</v>
      </c>
      <c r="AJ257">
        <v>0</v>
      </c>
      <c r="AK257">
        <v>0</v>
      </c>
      <c r="AL257">
        <v>0</v>
      </c>
      <c r="AM257">
        <v>0</v>
      </c>
      <c r="AN257">
        <v>0</v>
      </c>
      <c r="AO257" s="2">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row>
    <row r="258" spans="1:72" x14ac:dyDescent="0.25">
      <c r="P258">
        <v>27</v>
      </c>
      <c r="AD258" s="1" t="e">
        <v>#REF!</v>
      </c>
      <c r="AE258" s="1" t="e">
        <v>#REF!</v>
      </c>
      <c r="AF258" t="e">
        <v>#REF!</v>
      </c>
      <c r="AG258" t="e">
        <v>#REF!</v>
      </c>
      <c r="AH258" t="e">
        <v>#REF!</v>
      </c>
      <c r="AI258" t="e">
        <v>#REF!</v>
      </c>
      <c r="AJ258" t="e">
        <v>#REF!</v>
      </c>
      <c r="AK258" t="e">
        <v>#REF!</v>
      </c>
      <c r="AL258" t="e">
        <v>#REF!</v>
      </c>
      <c r="AM258" t="e">
        <v>#REF!</v>
      </c>
      <c r="AN258" t="e">
        <v>#REF!</v>
      </c>
      <c r="AO258" s="2" t="e">
        <v>#REF!</v>
      </c>
      <c r="AP258" t="e">
        <v>#REF!</v>
      </c>
      <c r="AQ258" t="e">
        <v>#REF!</v>
      </c>
      <c r="AR258" t="e">
        <v>#REF!</v>
      </c>
      <c r="AS258" t="e">
        <v>#REF!</v>
      </c>
      <c r="AT258" t="e">
        <v>#REF!</v>
      </c>
      <c r="AU258" t="e">
        <v>#REF!</v>
      </c>
      <c r="AV258" t="e">
        <v>#REF!</v>
      </c>
      <c r="AW258" t="e">
        <v>#REF!</v>
      </c>
      <c r="AX258" t="e">
        <v>#REF!</v>
      </c>
      <c r="AY258" t="e">
        <v>#REF!</v>
      </c>
      <c r="AZ258" t="e">
        <v>#REF!</v>
      </c>
      <c r="BA258" t="e">
        <v>#REF!</v>
      </c>
      <c r="BB258" t="e">
        <v>#REF!</v>
      </c>
      <c r="BC258" t="e">
        <v>#REF!</v>
      </c>
      <c r="BD258" t="e">
        <v>#REF!</v>
      </c>
      <c r="BE258" t="e">
        <v>#REF!</v>
      </c>
      <c r="BF258" t="e">
        <v>#REF!</v>
      </c>
      <c r="BG258" t="e">
        <v>#REF!</v>
      </c>
      <c r="BH258" t="e">
        <v>#REF!</v>
      </c>
      <c r="BI258" t="e">
        <v>#REF!</v>
      </c>
      <c r="BJ258" t="e">
        <v>#REF!</v>
      </c>
      <c r="BK258" t="e">
        <v>#REF!</v>
      </c>
      <c r="BL258" t="e">
        <v>#REF!</v>
      </c>
      <c r="BM258" t="e">
        <v>#REF!</v>
      </c>
      <c r="BN258" t="e">
        <v>#REF!</v>
      </c>
      <c r="BO258" t="e">
        <v>#REF!</v>
      </c>
      <c r="BP258" t="e">
        <v>#REF!</v>
      </c>
      <c r="BQ258" t="e">
        <v>#REF!</v>
      </c>
      <c r="BR258" t="e">
        <v>#REF!</v>
      </c>
      <c r="BS258" t="e">
        <v>#REF!</v>
      </c>
      <c r="BT258" t="e">
        <v>#REF!</v>
      </c>
    </row>
    <row r="259" spans="1:72" x14ac:dyDescent="0.25">
      <c r="N259" s="19">
        <f>AVERAGE(N255:N256)</f>
        <v>3.5</v>
      </c>
      <c r="P259" s="19">
        <f>AVERAGE(P255:P258)</f>
        <v>26.75</v>
      </c>
      <c r="Q259" s="19"/>
      <c r="R259" s="19">
        <f>AVERAGE(R255:R256)</f>
        <v>54.5</v>
      </c>
      <c r="S259" s="19">
        <f>AVERAGE(S255:S256)</f>
        <v>63.5</v>
      </c>
      <c r="T259" s="19"/>
      <c r="U259" s="19"/>
      <c r="AD259" s="1">
        <v>0</v>
      </c>
      <c r="AE259" s="1">
        <v>0</v>
      </c>
      <c r="AF259">
        <v>0</v>
      </c>
      <c r="AG259">
        <v>0</v>
      </c>
      <c r="AH259">
        <v>0</v>
      </c>
      <c r="AI259">
        <v>0</v>
      </c>
      <c r="AJ259">
        <v>0</v>
      </c>
      <c r="AK259">
        <v>0</v>
      </c>
      <c r="AL259">
        <v>0</v>
      </c>
      <c r="AM259">
        <v>0</v>
      </c>
      <c r="AN259">
        <v>0</v>
      </c>
      <c r="AO259" s="2">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row>
    <row r="260" spans="1:72" x14ac:dyDescent="0.25">
      <c r="N260" s="19">
        <f>STDEV(N255:N256)</f>
        <v>0.70710678118654757</v>
      </c>
      <c r="P260" s="19">
        <f>STDEV(P255:P258)</f>
        <v>1.2583057392117916</v>
      </c>
      <c r="Q260" s="19"/>
      <c r="R260" s="19">
        <f>STDEV(R255:R256)</f>
        <v>2.1213203435596424</v>
      </c>
      <c r="S260" s="19">
        <f>STDEV(S255:S256)</f>
        <v>2.1213203435596424</v>
      </c>
      <c r="T260" s="19"/>
      <c r="U260" s="19"/>
      <c r="AD260" s="1">
        <v>0</v>
      </c>
      <c r="AE260" s="1">
        <v>0</v>
      </c>
      <c r="AF260">
        <v>0</v>
      </c>
      <c r="AG260">
        <v>0</v>
      </c>
      <c r="AH260">
        <v>0</v>
      </c>
      <c r="AI260">
        <v>0</v>
      </c>
      <c r="AJ260">
        <v>0</v>
      </c>
      <c r="AK260">
        <v>0</v>
      </c>
      <c r="AL260">
        <v>0</v>
      </c>
      <c r="AM260">
        <v>0</v>
      </c>
      <c r="AN260">
        <v>0</v>
      </c>
      <c r="AO260" s="2">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row>
    <row r="261" spans="1:72" x14ac:dyDescent="0.25">
      <c r="AD261" s="1" t="e">
        <v>#REF!</v>
      </c>
      <c r="AE261" s="1" t="e">
        <v>#REF!</v>
      </c>
      <c r="AF261" t="e">
        <v>#REF!</v>
      </c>
      <c r="AG261" t="e">
        <v>#REF!</v>
      </c>
      <c r="AH261" t="e">
        <v>#REF!</v>
      </c>
      <c r="AI261" t="e">
        <v>#REF!</v>
      </c>
      <c r="AJ261" t="e">
        <v>#REF!</v>
      </c>
      <c r="AK261" t="e">
        <v>#REF!</v>
      </c>
      <c r="AL261" t="e">
        <v>#REF!</v>
      </c>
      <c r="AM261" t="e">
        <v>#REF!</v>
      </c>
      <c r="AN261" t="e">
        <v>#REF!</v>
      </c>
      <c r="AO261" s="2" t="e">
        <v>#REF!</v>
      </c>
      <c r="AP261" t="e">
        <v>#REF!</v>
      </c>
      <c r="AQ261" t="e">
        <v>#REF!</v>
      </c>
      <c r="AR261" t="e">
        <v>#REF!</v>
      </c>
      <c r="AS261" t="e">
        <v>#REF!</v>
      </c>
      <c r="AT261" t="e">
        <v>#REF!</v>
      </c>
      <c r="AU261" t="e">
        <v>#REF!</v>
      </c>
      <c r="AV261" t="e">
        <v>#REF!</v>
      </c>
      <c r="AW261" t="e">
        <v>#REF!</v>
      </c>
      <c r="AX261" t="e">
        <v>#REF!</v>
      </c>
      <c r="AY261" t="e">
        <v>#REF!</v>
      </c>
      <c r="AZ261" t="e">
        <v>#REF!</v>
      </c>
      <c r="BA261" t="e">
        <v>#REF!</v>
      </c>
      <c r="BB261" t="e">
        <v>#REF!</v>
      </c>
      <c r="BC261" t="e">
        <v>#REF!</v>
      </c>
      <c r="BD261" t="e">
        <v>#REF!</v>
      </c>
      <c r="BE261" t="e">
        <v>#REF!</v>
      </c>
      <c r="BF261" t="e">
        <v>#REF!</v>
      </c>
      <c r="BG261" t="e">
        <v>#REF!</v>
      </c>
      <c r="BH261" t="e">
        <v>#REF!</v>
      </c>
      <c r="BI261" t="e">
        <v>#REF!</v>
      </c>
      <c r="BJ261" t="e">
        <v>#REF!</v>
      </c>
      <c r="BK261" t="e">
        <v>#REF!</v>
      </c>
      <c r="BL261" t="e">
        <v>#REF!</v>
      </c>
      <c r="BM261" t="e">
        <v>#REF!</v>
      </c>
      <c r="BN261" t="e">
        <v>#REF!</v>
      </c>
      <c r="BO261" t="e">
        <v>#REF!</v>
      </c>
      <c r="BP261" t="e">
        <v>#REF!</v>
      </c>
      <c r="BQ261" t="e">
        <v>#REF!</v>
      </c>
      <c r="BR261" t="e">
        <v>#REF!</v>
      </c>
      <c r="BS261" t="e">
        <v>#REF!</v>
      </c>
      <c r="BT261" t="e">
        <v>#REF!</v>
      </c>
    </row>
    <row r="262" spans="1:72" x14ac:dyDescent="0.25">
      <c r="A262" t="str">
        <f>A21</f>
        <v>87-01</v>
      </c>
      <c r="B262" t="str">
        <f t="shared" ref="B262:L262" si="8">B21</f>
        <v>p4:19</v>
      </c>
      <c r="C262" t="str">
        <f t="shared" si="8"/>
        <v>ABS118</v>
      </c>
      <c r="D262">
        <f t="shared" si="8"/>
        <v>90</v>
      </c>
      <c r="E262">
        <f t="shared" si="8"/>
        <v>10</v>
      </c>
      <c r="F262" t="str">
        <f t="shared" si="8"/>
        <v>A</v>
      </c>
      <c r="G262" t="str">
        <f t="shared" si="8"/>
        <v>feoh</v>
      </c>
      <c r="H262">
        <f t="shared" si="8"/>
        <v>40</v>
      </c>
      <c r="I262">
        <f t="shared" si="8"/>
        <v>0</v>
      </c>
      <c r="J262">
        <f t="shared" si="8"/>
        <v>0</v>
      </c>
      <c r="K262" t="str">
        <f t="shared" si="8"/>
        <v>WL</v>
      </c>
      <c r="L262" s="102" t="str">
        <f t="shared" si="8"/>
        <v>ABS118-90-10-A-feoh40--WL</v>
      </c>
      <c r="N262">
        <v>6</v>
      </c>
      <c r="P262">
        <v>19</v>
      </c>
      <c r="R262">
        <v>58</v>
      </c>
      <c r="S262">
        <v>76</v>
      </c>
      <c r="AD262" s="1" t="e">
        <v>#REF!</v>
      </c>
      <c r="AE262" s="1" t="e">
        <v>#REF!</v>
      </c>
      <c r="AF262" t="e">
        <v>#REF!</v>
      </c>
      <c r="AG262" t="e">
        <v>#REF!</v>
      </c>
      <c r="AH262" t="e">
        <v>#REF!</v>
      </c>
      <c r="AI262" t="e">
        <v>#REF!</v>
      </c>
      <c r="AJ262" t="e">
        <v>#REF!</v>
      </c>
      <c r="AK262" t="e">
        <v>#REF!</v>
      </c>
      <c r="AL262" t="e">
        <v>#REF!</v>
      </c>
      <c r="AM262" t="e">
        <v>#REF!</v>
      </c>
      <c r="AN262" t="e">
        <v>#REF!</v>
      </c>
      <c r="AO262" s="2" t="e">
        <v>#REF!</v>
      </c>
      <c r="AP262" t="e">
        <v>#REF!</v>
      </c>
      <c r="AQ262" t="e">
        <v>#REF!</v>
      </c>
      <c r="AR262" t="e">
        <v>#REF!</v>
      </c>
      <c r="AS262" t="e">
        <v>#REF!</v>
      </c>
      <c r="AT262" t="e">
        <v>#REF!</v>
      </c>
      <c r="AU262" t="e">
        <v>#REF!</v>
      </c>
      <c r="AV262" t="e">
        <v>#REF!</v>
      </c>
      <c r="AW262" t="e">
        <v>#REF!</v>
      </c>
      <c r="AX262" t="e">
        <v>#REF!</v>
      </c>
      <c r="AY262" t="e">
        <v>#REF!</v>
      </c>
      <c r="AZ262" t="e">
        <v>#REF!</v>
      </c>
      <c r="BA262" t="e">
        <v>#REF!</v>
      </c>
      <c r="BB262" t="e">
        <v>#REF!</v>
      </c>
      <c r="BC262" t="e">
        <v>#REF!</v>
      </c>
      <c r="BD262" t="e">
        <v>#REF!</v>
      </c>
      <c r="BE262" t="e">
        <v>#REF!</v>
      </c>
      <c r="BF262" t="e">
        <v>#REF!</v>
      </c>
      <c r="BG262" t="e">
        <v>#REF!</v>
      </c>
      <c r="BH262" t="e">
        <v>#REF!</v>
      </c>
      <c r="BI262" t="e">
        <v>#REF!</v>
      </c>
      <c r="BJ262" t="e">
        <v>#REF!</v>
      </c>
      <c r="BK262" t="e">
        <v>#REF!</v>
      </c>
      <c r="BL262" t="e">
        <v>#REF!</v>
      </c>
      <c r="BM262" t="e">
        <v>#REF!</v>
      </c>
      <c r="BN262" t="e">
        <v>#REF!</v>
      </c>
      <c r="BO262" t="e">
        <v>#REF!</v>
      </c>
      <c r="BP262" t="e">
        <v>#REF!</v>
      </c>
      <c r="BQ262" t="e">
        <v>#REF!</v>
      </c>
      <c r="BR262" t="e">
        <v>#REF!</v>
      </c>
      <c r="BS262" t="e">
        <v>#REF!</v>
      </c>
      <c r="BT262" t="e">
        <v>#REF!</v>
      </c>
    </row>
    <row r="263" spans="1:72" x14ac:dyDescent="0.25">
      <c r="N263">
        <v>9</v>
      </c>
      <c r="P263">
        <v>20</v>
      </c>
      <c r="R263">
        <v>54</v>
      </c>
      <c r="S263">
        <v>119</v>
      </c>
      <c r="AD263" s="1">
        <v>0</v>
      </c>
      <c r="AE263" s="1">
        <v>0</v>
      </c>
      <c r="AF263">
        <v>0</v>
      </c>
      <c r="AG263">
        <v>0</v>
      </c>
      <c r="AH263">
        <v>0</v>
      </c>
      <c r="AI263">
        <v>0</v>
      </c>
      <c r="AJ263">
        <v>0</v>
      </c>
      <c r="AK263">
        <v>0</v>
      </c>
      <c r="AL263">
        <v>0</v>
      </c>
      <c r="AM263">
        <v>0</v>
      </c>
      <c r="AN263">
        <v>0</v>
      </c>
      <c r="AO263" s="2">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row>
    <row r="264" spans="1:72" x14ac:dyDescent="0.25">
      <c r="N264" s="19">
        <f>AVERAGE(N262:N263)</f>
        <v>7.5</v>
      </c>
      <c r="P264" s="19">
        <f>AVERAGE(P262:P263)</f>
        <v>19.5</v>
      </c>
      <c r="Q264" s="19"/>
      <c r="R264" s="19">
        <f>AVERAGE(R262:R263)</f>
        <v>56</v>
      </c>
      <c r="S264" s="19">
        <f>AVERAGE(S262:S263)</f>
        <v>97.5</v>
      </c>
      <c r="T264" s="19"/>
      <c r="U264" s="19"/>
      <c r="AD264" s="1" t="e">
        <v>#REF!</v>
      </c>
      <c r="AE264" s="1" t="e">
        <v>#REF!</v>
      </c>
      <c r="AF264" t="e">
        <v>#REF!</v>
      </c>
      <c r="AG264" t="e">
        <v>#REF!</v>
      </c>
      <c r="AH264" t="e">
        <v>#REF!</v>
      </c>
      <c r="AI264" t="e">
        <v>#REF!</v>
      </c>
      <c r="AJ264" t="e">
        <v>#REF!</v>
      </c>
      <c r="AK264" t="e">
        <v>#REF!</v>
      </c>
      <c r="AL264" t="e">
        <v>#REF!</v>
      </c>
      <c r="AM264" t="e">
        <v>#REF!</v>
      </c>
      <c r="AN264" t="e">
        <v>#REF!</v>
      </c>
      <c r="AO264" s="2" t="e">
        <v>#REF!</v>
      </c>
      <c r="AP264" t="e">
        <v>#REF!</v>
      </c>
      <c r="AQ264" t="e">
        <v>#REF!</v>
      </c>
      <c r="AR264" t="e">
        <v>#REF!</v>
      </c>
      <c r="AS264" t="e">
        <v>#REF!</v>
      </c>
      <c r="AT264" t="e">
        <v>#REF!</v>
      </c>
      <c r="AU264" t="e">
        <v>#REF!</v>
      </c>
      <c r="AV264" t="e">
        <v>#REF!</v>
      </c>
      <c r="AW264" t="e">
        <v>#REF!</v>
      </c>
      <c r="AX264" t="e">
        <v>#REF!</v>
      </c>
      <c r="AY264" t="e">
        <v>#REF!</v>
      </c>
      <c r="AZ264" t="e">
        <v>#REF!</v>
      </c>
      <c r="BA264" t="e">
        <v>#REF!</v>
      </c>
      <c r="BB264" t="e">
        <v>#REF!</v>
      </c>
      <c r="BC264" t="e">
        <v>#REF!</v>
      </c>
      <c r="BD264" t="e">
        <v>#REF!</v>
      </c>
      <c r="BE264" t="e">
        <v>#REF!</v>
      </c>
      <c r="BF264" t="e">
        <v>#REF!</v>
      </c>
      <c r="BG264" t="e">
        <v>#REF!</v>
      </c>
      <c r="BH264" t="e">
        <v>#REF!</v>
      </c>
      <c r="BI264" t="e">
        <v>#REF!</v>
      </c>
      <c r="BJ264" t="e">
        <v>#REF!</v>
      </c>
      <c r="BK264" t="e">
        <v>#REF!</v>
      </c>
      <c r="BL264" t="e">
        <v>#REF!</v>
      </c>
      <c r="BM264" t="e">
        <v>#REF!</v>
      </c>
      <c r="BN264" t="e">
        <v>#REF!</v>
      </c>
      <c r="BO264" t="e">
        <v>#REF!</v>
      </c>
      <c r="BP264" t="e">
        <v>#REF!</v>
      </c>
      <c r="BQ264" t="e">
        <v>#REF!</v>
      </c>
      <c r="BR264" t="e">
        <v>#REF!</v>
      </c>
      <c r="BS264" t="e">
        <v>#REF!</v>
      </c>
      <c r="BT264" t="e">
        <v>#REF!</v>
      </c>
    </row>
    <row r="265" spans="1:72" x14ac:dyDescent="0.25">
      <c r="N265" s="19">
        <f>STDEV(N262:N263)</f>
        <v>2.1213203435596424</v>
      </c>
      <c r="P265" s="19">
        <f>STDEV(P262:P263)</f>
        <v>0.70710678118654757</v>
      </c>
      <c r="Q265" s="19"/>
      <c r="R265" s="19">
        <f>STDEV(R262:R263)</f>
        <v>2.8284271247461903</v>
      </c>
      <c r="S265" s="19">
        <f>STDEV(S262:S263)</f>
        <v>30.405591591021544</v>
      </c>
      <c r="T265" s="19"/>
      <c r="U265" s="19"/>
      <c r="AD265" s="1">
        <v>0</v>
      </c>
      <c r="AE265" s="1">
        <v>0</v>
      </c>
      <c r="AF265">
        <v>0</v>
      </c>
      <c r="AG265">
        <v>0</v>
      </c>
      <c r="AH265">
        <v>0</v>
      </c>
      <c r="AI265">
        <v>0</v>
      </c>
      <c r="AJ265">
        <v>0</v>
      </c>
      <c r="AK265">
        <v>0</v>
      </c>
      <c r="AL265">
        <v>0</v>
      </c>
      <c r="AM265">
        <v>0</v>
      </c>
      <c r="AN265">
        <v>0</v>
      </c>
      <c r="AO265" s="2">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row>
    <row r="266" spans="1:72" x14ac:dyDescent="0.25">
      <c r="AD266" s="1">
        <v>0</v>
      </c>
      <c r="AE266" s="1">
        <v>0</v>
      </c>
      <c r="AF266">
        <v>0</v>
      </c>
      <c r="AG266">
        <v>0</v>
      </c>
      <c r="AH266">
        <v>0</v>
      </c>
      <c r="AI266">
        <v>0</v>
      </c>
      <c r="AJ266">
        <v>0</v>
      </c>
      <c r="AK266">
        <v>0</v>
      </c>
      <c r="AL266">
        <v>0</v>
      </c>
      <c r="AM266">
        <v>0</v>
      </c>
      <c r="AN266">
        <v>0</v>
      </c>
      <c r="AO266" s="2">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row>
    <row r="267" spans="1:72" x14ac:dyDescent="0.25">
      <c r="A267" t="str">
        <f>A41</f>
        <v>87-01</v>
      </c>
      <c r="B267" t="str">
        <f t="shared" ref="B267:L267" si="9">B41</f>
        <v>p4:19</v>
      </c>
      <c r="C267" t="str">
        <f t="shared" si="9"/>
        <v>JSSA</v>
      </c>
      <c r="D267">
        <f t="shared" si="9"/>
        <v>90</v>
      </c>
      <c r="E267">
        <f t="shared" si="9"/>
        <v>10</v>
      </c>
      <c r="F267" t="str">
        <f t="shared" si="9"/>
        <v>A</v>
      </c>
      <c r="G267" t="str">
        <f t="shared" si="9"/>
        <v>mgn</v>
      </c>
      <c r="H267">
        <f t="shared" si="9"/>
        <v>40</v>
      </c>
      <c r="I267">
        <f t="shared" si="9"/>
        <v>0</v>
      </c>
      <c r="J267">
        <f t="shared" si="9"/>
        <v>0</v>
      </c>
      <c r="K267" t="str">
        <f t="shared" si="9"/>
        <v>WL</v>
      </c>
      <c r="L267" s="102" t="str">
        <f t="shared" si="9"/>
        <v>JSSA-90-10-A-mgn40--WL</v>
      </c>
      <c r="N267">
        <v>6</v>
      </c>
      <c r="P267">
        <v>10</v>
      </c>
      <c r="R267">
        <v>19</v>
      </c>
      <c r="S267">
        <v>37</v>
      </c>
      <c r="AD267" s="1">
        <v>0</v>
      </c>
      <c r="AE267" s="1">
        <v>0</v>
      </c>
      <c r="AF267">
        <v>0</v>
      </c>
      <c r="AG267">
        <v>0</v>
      </c>
      <c r="AH267">
        <v>0</v>
      </c>
      <c r="AI267">
        <v>0</v>
      </c>
      <c r="AJ267">
        <v>0</v>
      </c>
      <c r="AK267">
        <v>0</v>
      </c>
      <c r="AL267">
        <v>0</v>
      </c>
      <c r="AM267">
        <v>0</v>
      </c>
      <c r="AN267">
        <v>0</v>
      </c>
      <c r="AO267" s="2">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row>
    <row r="268" spans="1:72" x14ac:dyDescent="0.25">
      <c r="N268">
        <v>9</v>
      </c>
      <c r="P268">
        <v>9</v>
      </c>
      <c r="R268">
        <v>24</v>
      </c>
      <c r="S268">
        <v>38</v>
      </c>
      <c r="AD268" s="1">
        <v>0</v>
      </c>
      <c r="AE268" s="1">
        <v>0</v>
      </c>
      <c r="AF268">
        <v>0</v>
      </c>
      <c r="AG268">
        <v>0</v>
      </c>
      <c r="AH268">
        <v>0</v>
      </c>
      <c r="AI268">
        <v>0</v>
      </c>
      <c r="AJ268">
        <v>0</v>
      </c>
      <c r="AK268">
        <v>0</v>
      </c>
      <c r="AL268">
        <v>0</v>
      </c>
      <c r="AM268">
        <v>0</v>
      </c>
      <c r="AN268">
        <v>0</v>
      </c>
      <c r="AO268" s="2">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row>
    <row r="269" spans="1:72" x14ac:dyDescent="0.25">
      <c r="N269" s="19">
        <f>AVERAGE(N267:N268)</f>
        <v>7.5</v>
      </c>
      <c r="P269" s="19">
        <f>AVERAGE(P267:P268)</f>
        <v>9.5</v>
      </c>
      <c r="Q269" s="19"/>
      <c r="R269" s="19">
        <f>AVERAGE(R267:R268)</f>
        <v>21.5</v>
      </c>
      <c r="S269" s="19">
        <f>AVERAGE(S267:S268)</f>
        <v>37.5</v>
      </c>
      <c r="T269" s="19"/>
      <c r="U269" s="19"/>
      <c r="AD269" s="1">
        <v>0</v>
      </c>
      <c r="AE269" s="1">
        <v>0</v>
      </c>
      <c r="AF269">
        <v>0</v>
      </c>
      <c r="AG269">
        <v>0</v>
      </c>
      <c r="AH269">
        <v>0</v>
      </c>
      <c r="AI269">
        <v>0</v>
      </c>
      <c r="AJ269">
        <v>0</v>
      </c>
      <c r="AK269">
        <v>0</v>
      </c>
      <c r="AL269">
        <v>0</v>
      </c>
      <c r="AM269">
        <v>0</v>
      </c>
      <c r="AN269">
        <v>0</v>
      </c>
      <c r="AO269" s="2">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row>
    <row r="270" spans="1:72" x14ac:dyDescent="0.25">
      <c r="N270" s="19">
        <f>STDEV(N267:N268)</f>
        <v>2.1213203435596424</v>
      </c>
      <c r="P270" s="19">
        <f>STDEV(P267:P268)</f>
        <v>0.70710678118654757</v>
      </c>
      <c r="Q270" s="19"/>
      <c r="R270" s="19">
        <f>STDEV(R267:R268)</f>
        <v>3.5355339059327378</v>
      </c>
      <c r="S270" s="19">
        <f>STDEV(S267:S268)</f>
        <v>0.70710678118654757</v>
      </c>
      <c r="T270" s="19"/>
      <c r="U270" s="19"/>
      <c r="AD270" s="1">
        <v>0</v>
      </c>
      <c r="AE270" s="1">
        <v>0</v>
      </c>
      <c r="AF270">
        <v>0</v>
      </c>
      <c r="AG270">
        <v>0</v>
      </c>
      <c r="AH270">
        <v>0</v>
      </c>
      <c r="AI270">
        <v>0</v>
      </c>
      <c r="AJ270">
        <v>0</v>
      </c>
      <c r="AK270">
        <v>0</v>
      </c>
      <c r="AL270">
        <v>0</v>
      </c>
      <c r="AM270">
        <v>0</v>
      </c>
      <c r="AN270">
        <v>0</v>
      </c>
      <c r="AO270" s="2">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row>
    <row r="271" spans="1:72" x14ac:dyDescent="0.25">
      <c r="AD271" s="1">
        <v>0</v>
      </c>
      <c r="AE271" s="1">
        <v>0</v>
      </c>
      <c r="AF271">
        <v>0</v>
      </c>
      <c r="AG271">
        <v>0</v>
      </c>
      <c r="AH271">
        <v>0</v>
      </c>
      <c r="AI271">
        <v>0</v>
      </c>
      <c r="AJ271">
        <v>0</v>
      </c>
      <c r="AK271">
        <v>0</v>
      </c>
      <c r="AL271">
        <v>0</v>
      </c>
      <c r="AM271">
        <v>0</v>
      </c>
      <c r="AN271">
        <v>0</v>
      </c>
      <c r="AO271" s="2">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row>
    <row r="272" spans="1:72" x14ac:dyDescent="0.25">
      <c r="AD272" s="1">
        <v>0</v>
      </c>
      <c r="AE272" s="1">
        <v>0</v>
      </c>
      <c r="AF272">
        <v>0</v>
      </c>
      <c r="AG272">
        <v>0</v>
      </c>
      <c r="AH272">
        <v>0</v>
      </c>
      <c r="AI272">
        <v>0</v>
      </c>
      <c r="AJ272">
        <v>0</v>
      </c>
      <c r="AK272">
        <v>0</v>
      </c>
      <c r="AL272">
        <v>0</v>
      </c>
      <c r="AM272">
        <v>0</v>
      </c>
      <c r="AN272">
        <v>0</v>
      </c>
      <c r="AO272" s="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row>
    <row r="273" spans="1:72" x14ac:dyDescent="0.25">
      <c r="A273" t="str">
        <f>A46</f>
        <v>87-01</v>
      </c>
      <c r="B273" t="str">
        <f t="shared" ref="B273:L273" si="10">B46</f>
        <v>p4:19</v>
      </c>
      <c r="C273" t="str">
        <f t="shared" si="10"/>
        <v>SON68</v>
      </c>
      <c r="D273">
        <f t="shared" si="10"/>
        <v>90</v>
      </c>
      <c r="E273">
        <f t="shared" si="10"/>
        <v>10</v>
      </c>
      <c r="F273" t="str">
        <f t="shared" si="10"/>
        <v>A</v>
      </c>
      <c r="G273" t="str">
        <f t="shared" si="10"/>
        <v>mgn</v>
      </c>
      <c r="H273">
        <f t="shared" si="10"/>
        <v>40</v>
      </c>
      <c r="I273">
        <f t="shared" si="10"/>
        <v>0</v>
      </c>
      <c r="J273">
        <f t="shared" si="10"/>
        <v>0</v>
      </c>
      <c r="K273" t="str">
        <f t="shared" si="10"/>
        <v>WL</v>
      </c>
      <c r="L273" s="102" t="str">
        <f t="shared" si="10"/>
        <v>SON68-90-10-A-mgn40--WL</v>
      </c>
      <c r="N273">
        <v>4</v>
      </c>
      <c r="P273">
        <v>17</v>
      </c>
      <c r="R273">
        <v>49</v>
      </c>
      <c r="S273">
        <v>65</v>
      </c>
      <c r="AD273" s="1">
        <v>0</v>
      </c>
      <c r="AE273" s="1">
        <v>0</v>
      </c>
      <c r="AF273">
        <v>0</v>
      </c>
      <c r="AG273">
        <v>0</v>
      </c>
      <c r="AH273">
        <v>0</v>
      </c>
      <c r="AI273">
        <v>0</v>
      </c>
      <c r="AJ273">
        <v>0</v>
      </c>
      <c r="AK273">
        <v>0</v>
      </c>
      <c r="AL273">
        <v>0</v>
      </c>
      <c r="AM273">
        <v>0</v>
      </c>
      <c r="AN273">
        <v>0</v>
      </c>
      <c r="AO273" s="2">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row>
    <row r="274" spans="1:72" x14ac:dyDescent="0.25">
      <c r="N274">
        <v>2</v>
      </c>
      <c r="P274">
        <v>12</v>
      </c>
      <c r="R274">
        <v>60</v>
      </c>
      <c r="S274">
        <v>58</v>
      </c>
      <c r="AD274" s="1">
        <v>0</v>
      </c>
      <c r="AE274" s="1">
        <v>0</v>
      </c>
      <c r="AF274">
        <v>0</v>
      </c>
      <c r="AG274">
        <v>0</v>
      </c>
      <c r="AH274">
        <v>0</v>
      </c>
      <c r="AI274">
        <v>0</v>
      </c>
      <c r="AJ274">
        <v>0</v>
      </c>
      <c r="AK274">
        <v>0</v>
      </c>
      <c r="AL274">
        <v>0</v>
      </c>
      <c r="AM274">
        <v>0</v>
      </c>
      <c r="AN274">
        <v>0</v>
      </c>
      <c r="AO274" s="2">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row>
    <row r="275" spans="1:72" x14ac:dyDescent="0.25">
      <c r="N275" s="19">
        <f>AVERAGE(N273:N274)</f>
        <v>3</v>
      </c>
      <c r="P275" s="19">
        <f>AVERAGE(P273:P274)</f>
        <v>14.5</v>
      </c>
      <c r="Q275" s="19"/>
      <c r="R275" s="19">
        <f>AVERAGE(R273:R274)</f>
        <v>54.5</v>
      </c>
      <c r="S275" s="19">
        <f>AVERAGE(S273:S274)</f>
        <v>61.5</v>
      </c>
      <c r="T275" s="19"/>
      <c r="U275" s="19"/>
      <c r="AD275" s="1">
        <v>0</v>
      </c>
      <c r="AE275" s="1">
        <v>0</v>
      </c>
      <c r="AF275">
        <v>0</v>
      </c>
      <c r="AG275">
        <v>0</v>
      </c>
      <c r="AH275">
        <v>0</v>
      </c>
      <c r="AI275">
        <v>0</v>
      </c>
      <c r="AJ275">
        <v>0</v>
      </c>
      <c r="AK275">
        <v>0</v>
      </c>
      <c r="AL275">
        <v>0</v>
      </c>
      <c r="AM275">
        <v>0</v>
      </c>
      <c r="AN275">
        <v>0</v>
      </c>
      <c r="AO275" s="2">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row>
    <row r="276" spans="1:72" x14ac:dyDescent="0.25">
      <c r="N276" s="19">
        <f>STDEV(N273:N274)</f>
        <v>1.4142135623730951</v>
      </c>
      <c r="P276" s="19">
        <f>STDEV(P273:P274)</f>
        <v>3.5355339059327378</v>
      </c>
      <c r="Q276" s="19"/>
      <c r="R276" s="19">
        <f>STDEV(R273:R274)</f>
        <v>7.7781745930520225</v>
      </c>
      <c r="S276" s="19">
        <f>STDEV(S273:S274)</f>
        <v>4.9497474683058327</v>
      </c>
      <c r="T276" s="19"/>
      <c r="U276" s="19"/>
      <c r="AD276" s="1">
        <v>0</v>
      </c>
      <c r="AE276" s="1">
        <v>0</v>
      </c>
      <c r="AF276">
        <v>0</v>
      </c>
      <c r="AG276">
        <v>0</v>
      </c>
      <c r="AH276">
        <v>0</v>
      </c>
      <c r="AI276">
        <v>0</v>
      </c>
      <c r="AJ276">
        <v>0</v>
      </c>
      <c r="AK276">
        <v>0</v>
      </c>
      <c r="AL276">
        <v>0</v>
      </c>
      <c r="AM276">
        <v>0</v>
      </c>
      <c r="AN276">
        <v>0</v>
      </c>
      <c r="AO276" s="2">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row>
    <row r="277" spans="1:72" x14ac:dyDescent="0.25">
      <c r="AD277" s="1">
        <v>0</v>
      </c>
      <c r="AE277" s="1">
        <v>0</v>
      </c>
      <c r="AF277">
        <v>0</v>
      </c>
      <c r="AG277">
        <v>0</v>
      </c>
      <c r="AH277">
        <v>0</v>
      </c>
      <c r="AI277">
        <v>0</v>
      </c>
      <c r="AJ277">
        <v>0</v>
      </c>
      <c r="AK277">
        <v>0</v>
      </c>
      <c r="AL277">
        <v>0</v>
      </c>
      <c r="AM277">
        <v>0</v>
      </c>
      <c r="AN277">
        <v>0</v>
      </c>
      <c r="AO277" s="2">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row>
    <row r="278" spans="1:72" x14ac:dyDescent="0.25">
      <c r="A278" t="str">
        <f>A52</f>
        <v>87-01</v>
      </c>
      <c r="B278" t="str">
        <f t="shared" ref="B278:L278" si="11">B52</f>
        <v>p4:19</v>
      </c>
      <c r="C278" t="str">
        <f t="shared" si="11"/>
        <v>SON68</v>
      </c>
      <c r="D278">
        <f t="shared" si="11"/>
        <v>90</v>
      </c>
      <c r="E278">
        <f t="shared" si="11"/>
        <v>10</v>
      </c>
      <c r="F278" t="str">
        <f t="shared" si="11"/>
        <v>A(pH9)</v>
      </c>
      <c r="G278" t="str">
        <f t="shared" si="11"/>
        <v>mgn</v>
      </c>
      <c r="H278">
        <f t="shared" si="11"/>
        <v>40</v>
      </c>
      <c r="I278">
        <f t="shared" si="11"/>
        <v>0</v>
      </c>
      <c r="J278">
        <f t="shared" si="11"/>
        <v>0</v>
      </c>
      <c r="K278" t="str">
        <f t="shared" si="11"/>
        <v>WL</v>
      </c>
      <c r="L278" s="102" t="str">
        <f t="shared" si="11"/>
        <v>SON68-90-10-A(pH9)-mgn40--WL</v>
      </c>
      <c r="N278">
        <v>7</v>
      </c>
      <c r="P278">
        <v>16</v>
      </c>
      <c r="R278">
        <v>15</v>
      </c>
      <c r="S278">
        <v>45</v>
      </c>
      <c r="AD278" s="1">
        <v>0</v>
      </c>
      <c r="AE278" s="1">
        <v>0</v>
      </c>
      <c r="AF278">
        <v>0</v>
      </c>
      <c r="AG278">
        <v>0</v>
      </c>
      <c r="AH278">
        <v>0</v>
      </c>
      <c r="AI278">
        <v>0</v>
      </c>
      <c r="AJ278">
        <v>0</v>
      </c>
      <c r="AK278">
        <v>0</v>
      </c>
      <c r="AL278">
        <v>0</v>
      </c>
      <c r="AM278">
        <v>0</v>
      </c>
      <c r="AN278">
        <v>0</v>
      </c>
      <c r="AO278" s="2">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row>
    <row r="279" spans="1:72" x14ac:dyDescent="0.25">
      <c r="N279">
        <v>8</v>
      </c>
      <c r="P279">
        <v>16</v>
      </c>
      <c r="R279">
        <v>21</v>
      </c>
      <c r="S279">
        <v>32</v>
      </c>
      <c r="AD279" s="1">
        <v>0</v>
      </c>
      <c r="AE279" s="1">
        <v>0</v>
      </c>
      <c r="AF279">
        <v>0</v>
      </c>
      <c r="AG279">
        <v>0</v>
      </c>
      <c r="AH279">
        <v>0</v>
      </c>
      <c r="AI279">
        <v>0</v>
      </c>
      <c r="AJ279">
        <v>0</v>
      </c>
      <c r="AK279">
        <v>0</v>
      </c>
      <c r="AL279">
        <v>0</v>
      </c>
      <c r="AM279">
        <v>0</v>
      </c>
      <c r="AN279">
        <v>0</v>
      </c>
      <c r="AO279" s="2">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row>
    <row r="280" spans="1:72" x14ac:dyDescent="0.25">
      <c r="N280" s="19">
        <f>AVERAGE(N278:N279)</f>
        <v>7.5</v>
      </c>
      <c r="P280" s="19">
        <f>AVERAGE(P278:P279)</f>
        <v>16</v>
      </c>
      <c r="Q280" s="19"/>
      <c r="R280" s="19">
        <f>AVERAGE(R278:R279)</f>
        <v>18</v>
      </c>
      <c r="S280" s="19">
        <f>AVERAGE(S278:S279)</f>
        <v>38.5</v>
      </c>
      <c r="T280" s="19"/>
      <c r="U280" s="19"/>
      <c r="AD280" s="1">
        <v>0</v>
      </c>
      <c r="AE280" s="1">
        <v>0</v>
      </c>
      <c r="AF280">
        <v>0</v>
      </c>
      <c r="AG280">
        <v>0</v>
      </c>
      <c r="AH280">
        <v>0</v>
      </c>
      <c r="AI280">
        <v>0</v>
      </c>
      <c r="AJ280">
        <v>0</v>
      </c>
      <c r="AK280">
        <v>0</v>
      </c>
      <c r="AL280">
        <v>0</v>
      </c>
      <c r="AM280">
        <v>0</v>
      </c>
      <c r="AN280">
        <v>0</v>
      </c>
      <c r="AO280" s="2">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row>
    <row r="281" spans="1:72" x14ac:dyDescent="0.25">
      <c r="N281" s="19">
        <f>STDEV(N278:N279)</f>
        <v>0.70710678118654757</v>
      </c>
      <c r="P281" s="19">
        <f>STDEV(P278:P279)</f>
        <v>0</v>
      </c>
      <c r="Q281" s="19"/>
      <c r="R281" s="19">
        <f>STDEV(R278:R279)</f>
        <v>4.2426406871192848</v>
      </c>
      <c r="S281" s="19">
        <f>STDEV(S278:S279)</f>
        <v>9.1923881554251174</v>
      </c>
      <c r="T281" s="19"/>
      <c r="U281" s="19"/>
      <c r="AD281" s="1">
        <v>0</v>
      </c>
      <c r="AE281" s="1">
        <v>0</v>
      </c>
      <c r="AF281">
        <v>0</v>
      </c>
      <c r="AG281">
        <v>0</v>
      </c>
      <c r="AH281">
        <v>0</v>
      </c>
      <c r="AI281">
        <v>0</v>
      </c>
      <c r="AJ281">
        <v>0</v>
      </c>
      <c r="AK281">
        <v>0</v>
      </c>
      <c r="AL281">
        <v>0</v>
      </c>
      <c r="AM281">
        <v>0</v>
      </c>
      <c r="AN281">
        <v>0</v>
      </c>
      <c r="AO281" s="2">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row>
    <row r="282" spans="1:72" x14ac:dyDescent="0.25">
      <c r="AD282" s="1">
        <v>0</v>
      </c>
      <c r="AE282" s="1">
        <v>0</v>
      </c>
      <c r="AF282">
        <v>0</v>
      </c>
      <c r="AG282">
        <v>0</v>
      </c>
      <c r="AH282">
        <v>0</v>
      </c>
      <c r="AI282">
        <v>0</v>
      </c>
      <c r="AJ282">
        <v>0</v>
      </c>
      <c r="AK282">
        <v>0</v>
      </c>
      <c r="AL282">
        <v>0</v>
      </c>
      <c r="AM282">
        <v>0</v>
      </c>
      <c r="AN282">
        <v>0</v>
      </c>
      <c r="AO282" s="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row>
    <row r="283" spans="1:72" x14ac:dyDescent="0.25">
      <c r="A283" t="str">
        <f>A53</f>
        <v>87-01</v>
      </c>
      <c r="B283" t="str">
        <f t="shared" ref="B283:L283" si="12">B53</f>
        <v>p4:19</v>
      </c>
      <c r="C283" t="str">
        <f t="shared" si="12"/>
        <v>SON68</v>
      </c>
      <c r="D283">
        <f t="shared" si="12"/>
        <v>90</v>
      </c>
      <c r="E283">
        <f t="shared" si="12"/>
        <v>10</v>
      </c>
      <c r="F283" t="str">
        <f t="shared" si="12"/>
        <v>A(pH9)</v>
      </c>
      <c r="G283" t="str">
        <f t="shared" si="12"/>
        <v>mgn</v>
      </c>
      <c r="H283">
        <f t="shared" si="12"/>
        <v>4</v>
      </c>
      <c r="I283">
        <f t="shared" si="12"/>
        <v>0</v>
      </c>
      <c r="J283">
        <f t="shared" si="12"/>
        <v>0</v>
      </c>
      <c r="K283" t="str">
        <f t="shared" si="12"/>
        <v>WL</v>
      </c>
      <c r="L283" s="102" t="str">
        <f t="shared" si="12"/>
        <v>SON68-90-10-A(pH9)-mgn4--WL</v>
      </c>
      <c r="N283">
        <v>6</v>
      </c>
      <c r="P283">
        <v>10</v>
      </c>
      <c r="R283">
        <v>10</v>
      </c>
      <c r="S283">
        <v>15</v>
      </c>
      <c r="AD283" s="1">
        <v>0</v>
      </c>
      <c r="AE283" s="1">
        <v>0</v>
      </c>
      <c r="AF283">
        <v>0</v>
      </c>
      <c r="AG283">
        <v>0</v>
      </c>
      <c r="AH283">
        <v>0</v>
      </c>
      <c r="AI283">
        <v>0</v>
      </c>
      <c r="AJ283">
        <v>0</v>
      </c>
      <c r="AK283">
        <v>0</v>
      </c>
      <c r="AL283">
        <v>0</v>
      </c>
      <c r="AM283">
        <v>0</v>
      </c>
      <c r="AN283">
        <v>0</v>
      </c>
      <c r="AO283" s="2">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row>
    <row r="284" spans="1:72" x14ac:dyDescent="0.25">
      <c r="N284">
        <v>8</v>
      </c>
      <c r="P284">
        <v>11</v>
      </c>
      <c r="R284">
        <v>11</v>
      </c>
      <c r="S284">
        <v>17</v>
      </c>
      <c r="AD284" s="1">
        <v>0</v>
      </c>
      <c r="AE284" s="1">
        <v>0</v>
      </c>
      <c r="AF284">
        <v>0</v>
      </c>
      <c r="AG284">
        <v>0</v>
      </c>
      <c r="AH284">
        <v>0</v>
      </c>
      <c r="AI284">
        <v>0</v>
      </c>
      <c r="AJ284">
        <v>0</v>
      </c>
      <c r="AK284">
        <v>0</v>
      </c>
      <c r="AL284">
        <v>0</v>
      </c>
      <c r="AM284">
        <v>0</v>
      </c>
      <c r="AN284">
        <v>0</v>
      </c>
      <c r="AO284" s="2">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row>
    <row r="285" spans="1:72" x14ac:dyDescent="0.25">
      <c r="N285" s="19">
        <f>AVERAGE(N283:N284)</f>
        <v>7</v>
      </c>
      <c r="P285" s="19">
        <f>AVERAGE(P283:P284)</f>
        <v>10.5</v>
      </c>
      <c r="Q285" s="19"/>
      <c r="R285" s="19">
        <f>AVERAGE(R283:R284)</f>
        <v>10.5</v>
      </c>
      <c r="S285" s="19">
        <f>AVERAGE(S283:S284)</f>
        <v>16</v>
      </c>
      <c r="T285" s="19"/>
      <c r="U285" s="19"/>
      <c r="AD285" s="1">
        <v>0</v>
      </c>
      <c r="AE285" s="1">
        <v>0</v>
      </c>
      <c r="AF285">
        <v>0</v>
      </c>
      <c r="AG285">
        <v>0</v>
      </c>
      <c r="AH285">
        <v>0</v>
      </c>
      <c r="AI285">
        <v>0</v>
      </c>
      <c r="AJ285">
        <v>0</v>
      </c>
      <c r="AK285">
        <v>0</v>
      </c>
      <c r="AL285">
        <v>0</v>
      </c>
      <c r="AM285">
        <v>0</v>
      </c>
      <c r="AN285">
        <v>0</v>
      </c>
      <c r="AO285" s="2">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row>
    <row r="286" spans="1:72" x14ac:dyDescent="0.25">
      <c r="N286" s="19">
        <f>STDEV(N283:N284)</f>
        <v>1.4142135623730951</v>
      </c>
      <c r="P286" s="19">
        <f>STDEV(P283:P284)</f>
        <v>0.70710678118654757</v>
      </c>
      <c r="Q286" s="19"/>
      <c r="R286" s="19">
        <f>STDEV(R283:R284)</f>
        <v>0.70710678118654757</v>
      </c>
      <c r="S286" s="19">
        <f>STDEV(S283:S284)</f>
        <v>1.4142135623730951</v>
      </c>
      <c r="T286" s="19"/>
      <c r="U286" s="19"/>
      <c r="AD286" s="1">
        <v>0</v>
      </c>
      <c r="AE286" s="1">
        <v>0</v>
      </c>
      <c r="AF286">
        <v>0</v>
      </c>
      <c r="AG286">
        <v>0</v>
      </c>
      <c r="AH286">
        <v>0</v>
      </c>
      <c r="AI286">
        <v>0</v>
      </c>
      <c r="AJ286">
        <v>0</v>
      </c>
      <c r="AK286">
        <v>0</v>
      </c>
      <c r="AL286">
        <v>0</v>
      </c>
      <c r="AM286">
        <v>0</v>
      </c>
      <c r="AN286">
        <v>0</v>
      </c>
      <c r="AO286" s="2">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row>
    <row r="287" spans="1:72" x14ac:dyDescent="0.25">
      <c r="AD287" s="1">
        <v>0</v>
      </c>
      <c r="AE287" s="1">
        <v>0</v>
      </c>
      <c r="AF287">
        <v>0</v>
      </c>
      <c r="AG287">
        <v>0</v>
      </c>
      <c r="AH287">
        <v>0</v>
      </c>
      <c r="AI287">
        <v>0</v>
      </c>
      <c r="AJ287">
        <v>0</v>
      </c>
      <c r="AK287">
        <v>0</v>
      </c>
      <c r="AL287">
        <v>0</v>
      </c>
      <c r="AM287">
        <v>0</v>
      </c>
      <c r="AN287">
        <v>0</v>
      </c>
      <c r="AO287" s="2">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row>
    <row r="288" spans="1:72" x14ac:dyDescent="0.25">
      <c r="A288" t="str">
        <f>A54</f>
        <v>87-01</v>
      </c>
      <c r="B288" t="str">
        <f t="shared" ref="B288:L288" si="13">B54</f>
        <v>p4:19</v>
      </c>
      <c r="C288" t="str">
        <f t="shared" si="13"/>
        <v>SON68</v>
      </c>
      <c r="D288">
        <f t="shared" si="13"/>
        <v>90</v>
      </c>
      <c r="E288">
        <f t="shared" si="13"/>
        <v>10</v>
      </c>
      <c r="F288" t="str">
        <f t="shared" si="13"/>
        <v>A(pH9)</v>
      </c>
      <c r="G288" t="str">
        <f t="shared" si="13"/>
        <v>feoh</v>
      </c>
      <c r="H288">
        <f t="shared" si="13"/>
        <v>40</v>
      </c>
      <c r="I288">
        <f t="shared" si="13"/>
        <v>0</v>
      </c>
      <c r="J288">
        <f t="shared" si="13"/>
        <v>0</v>
      </c>
      <c r="K288" t="str">
        <f t="shared" si="13"/>
        <v>WL</v>
      </c>
      <c r="L288" s="102" t="str">
        <f t="shared" si="13"/>
        <v>SON68-90-10-A(pH9)-feoh40--WL</v>
      </c>
      <c r="N288">
        <v>10</v>
      </c>
      <c r="P288">
        <v>26</v>
      </c>
      <c r="R288">
        <v>79</v>
      </c>
      <c r="S288">
        <v>168</v>
      </c>
      <c r="AD288" s="1">
        <v>0</v>
      </c>
      <c r="AE288" s="1">
        <v>0</v>
      </c>
      <c r="AF288">
        <v>0</v>
      </c>
      <c r="AG288">
        <v>0</v>
      </c>
      <c r="AH288">
        <v>0</v>
      </c>
      <c r="AI288">
        <v>0</v>
      </c>
      <c r="AJ288">
        <v>0</v>
      </c>
      <c r="AK288">
        <v>0</v>
      </c>
      <c r="AL288">
        <v>0</v>
      </c>
      <c r="AM288">
        <v>0</v>
      </c>
      <c r="AN288">
        <v>0</v>
      </c>
      <c r="AO288" s="2">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row>
    <row r="289" spans="1:72" x14ac:dyDescent="0.25">
      <c r="N289">
        <v>10</v>
      </c>
      <c r="P289">
        <v>27</v>
      </c>
      <c r="R289">
        <v>77</v>
      </c>
      <c r="S289">
        <v>145</v>
      </c>
      <c r="AD289" s="1">
        <v>0</v>
      </c>
      <c r="AE289" s="1">
        <v>0</v>
      </c>
      <c r="AF289">
        <v>0</v>
      </c>
      <c r="AG289">
        <v>0</v>
      </c>
      <c r="AH289">
        <v>0</v>
      </c>
      <c r="AI289">
        <v>0</v>
      </c>
      <c r="AJ289">
        <v>0</v>
      </c>
      <c r="AK289">
        <v>0</v>
      </c>
      <c r="AL289">
        <v>0</v>
      </c>
      <c r="AM289">
        <v>0</v>
      </c>
      <c r="AN289">
        <v>0</v>
      </c>
      <c r="AO289" s="2">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row>
    <row r="290" spans="1:72" x14ac:dyDescent="0.25">
      <c r="N290" s="19">
        <f>AVERAGE(N288:N289)</f>
        <v>10</v>
      </c>
      <c r="P290" s="19">
        <f>AVERAGE(P288:P289)</f>
        <v>26.5</v>
      </c>
      <c r="Q290" s="19"/>
      <c r="R290" s="19">
        <f>AVERAGE(R288:R289)</f>
        <v>78</v>
      </c>
      <c r="S290" s="19">
        <f>AVERAGE(S288:S289)</f>
        <v>156.5</v>
      </c>
      <c r="T290" s="19"/>
      <c r="U290" s="19"/>
      <c r="AD290" s="1">
        <v>0</v>
      </c>
      <c r="AE290" s="1">
        <v>0</v>
      </c>
      <c r="AF290">
        <v>0</v>
      </c>
      <c r="AG290">
        <v>0</v>
      </c>
      <c r="AH290">
        <v>0</v>
      </c>
      <c r="AI290">
        <v>0</v>
      </c>
      <c r="AJ290">
        <v>0</v>
      </c>
      <c r="AK290">
        <v>0</v>
      </c>
      <c r="AL290">
        <v>0</v>
      </c>
      <c r="AM290">
        <v>0</v>
      </c>
      <c r="AN290">
        <v>0</v>
      </c>
      <c r="AO290" s="2">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row>
    <row r="291" spans="1:72" x14ac:dyDescent="0.25">
      <c r="N291" s="19">
        <f>STDEV(N288:N289)</f>
        <v>0</v>
      </c>
      <c r="P291" s="19">
        <f>STDEV(P288:P289)</f>
        <v>0.70710678118654757</v>
      </c>
      <c r="Q291" s="19"/>
      <c r="R291" s="19">
        <f>STDEV(R288:R289)</f>
        <v>1.4142135623730951</v>
      </c>
      <c r="S291" s="19">
        <f>STDEV(S288:S289)</f>
        <v>16.263455967290593</v>
      </c>
      <c r="T291" s="19"/>
      <c r="U291" s="19"/>
      <c r="AD291" s="1">
        <v>0</v>
      </c>
      <c r="AE291" s="1">
        <v>0</v>
      </c>
      <c r="AF291">
        <v>0</v>
      </c>
      <c r="AG291">
        <v>0</v>
      </c>
      <c r="AH291">
        <v>0</v>
      </c>
      <c r="AI291">
        <v>0</v>
      </c>
      <c r="AJ291">
        <v>0</v>
      </c>
      <c r="AK291">
        <v>0</v>
      </c>
      <c r="AL291">
        <v>0</v>
      </c>
      <c r="AM291">
        <v>0</v>
      </c>
      <c r="AN291">
        <v>0</v>
      </c>
      <c r="AO291" s="2">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row>
    <row r="292" spans="1:72" x14ac:dyDescent="0.25">
      <c r="AD292" s="1">
        <v>0</v>
      </c>
      <c r="AE292" s="1">
        <v>0</v>
      </c>
      <c r="AF292">
        <v>0</v>
      </c>
      <c r="AG292">
        <v>0</v>
      </c>
      <c r="AH292">
        <v>0</v>
      </c>
      <c r="AI292">
        <v>0</v>
      </c>
      <c r="AJ292">
        <v>0</v>
      </c>
      <c r="AK292">
        <v>0</v>
      </c>
      <c r="AL292">
        <v>0</v>
      </c>
      <c r="AM292">
        <v>0</v>
      </c>
      <c r="AN292">
        <v>0</v>
      </c>
      <c r="AO292" s="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row>
    <row r="293" spans="1:72" x14ac:dyDescent="0.25">
      <c r="A293" t="str">
        <f>A55</f>
        <v>87-01</v>
      </c>
      <c r="B293" t="str">
        <f t="shared" ref="B293:L293" si="14">B55</f>
        <v>p4:19</v>
      </c>
      <c r="C293" t="str">
        <f t="shared" si="14"/>
        <v>SON68</v>
      </c>
      <c r="D293">
        <f t="shared" si="14"/>
        <v>90</v>
      </c>
      <c r="E293">
        <f t="shared" si="14"/>
        <v>10</v>
      </c>
      <c r="F293" t="str">
        <f t="shared" si="14"/>
        <v>A(pH9)</v>
      </c>
      <c r="G293" t="str">
        <f t="shared" si="14"/>
        <v>feoh</v>
      </c>
      <c r="H293">
        <f t="shared" si="14"/>
        <v>4</v>
      </c>
      <c r="I293">
        <f t="shared" si="14"/>
        <v>0</v>
      </c>
      <c r="J293">
        <f t="shared" si="14"/>
        <v>0</v>
      </c>
      <c r="K293" t="str">
        <f t="shared" si="14"/>
        <v>WL</v>
      </c>
      <c r="L293" s="102" t="str">
        <f t="shared" si="14"/>
        <v>SON68-90-10-A(pH9)-feoh4--WL</v>
      </c>
      <c r="N293">
        <v>11</v>
      </c>
      <c r="P293">
        <v>25</v>
      </c>
      <c r="R293">
        <v>45</v>
      </c>
      <c r="S293">
        <v>53</v>
      </c>
      <c r="AD293" s="1">
        <v>0</v>
      </c>
      <c r="AE293" s="1">
        <v>0</v>
      </c>
      <c r="AF293">
        <v>0</v>
      </c>
      <c r="AG293">
        <v>0</v>
      </c>
      <c r="AH293">
        <v>0</v>
      </c>
      <c r="AI293">
        <v>0</v>
      </c>
      <c r="AJ293">
        <v>0</v>
      </c>
      <c r="AK293">
        <v>0</v>
      </c>
      <c r="AL293">
        <v>0</v>
      </c>
      <c r="AM293">
        <v>0</v>
      </c>
      <c r="AN293">
        <v>0</v>
      </c>
      <c r="AO293" s="2">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row>
    <row r="294" spans="1:72" x14ac:dyDescent="0.25">
      <c r="N294">
        <v>10</v>
      </c>
      <c r="P294">
        <v>22</v>
      </c>
      <c r="R294">
        <v>46</v>
      </c>
      <c r="S294">
        <v>56</v>
      </c>
      <c r="AD294" s="1">
        <v>0</v>
      </c>
      <c r="AE294" s="1">
        <v>0</v>
      </c>
      <c r="AF294">
        <v>0</v>
      </c>
      <c r="AG294">
        <v>0</v>
      </c>
      <c r="AH294">
        <v>0</v>
      </c>
      <c r="AI294">
        <v>0</v>
      </c>
      <c r="AJ294">
        <v>0</v>
      </c>
      <c r="AK294">
        <v>0</v>
      </c>
      <c r="AL294">
        <v>0</v>
      </c>
      <c r="AM294">
        <v>0</v>
      </c>
      <c r="AN294">
        <v>0</v>
      </c>
      <c r="AO294" s="2">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row>
    <row r="295" spans="1:72" x14ac:dyDescent="0.25">
      <c r="N295" s="19">
        <f>AVERAGE(N293:N294)</f>
        <v>10.5</v>
      </c>
      <c r="P295" s="19">
        <f>AVERAGE(P293:P294)</f>
        <v>23.5</v>
      </c>
      <c r="Q295" s="19"/>
      <c r="R295" s="19">
        <f>AVERAGE(R293:R294)</f>
        <v>45.5</v>
      </c>
      <c r="S295" s="19">
        <f>AVERAGE(S293:S294)</f>
        <v>54.5</v>
      </c>
      <c r="T295" s="19"/>
      <c r="U295" s="19"/>
      <c r="AD295" s="1">
        <v>0</v>
      </c>
      <c r="AE295" s="1">
        <v>0</v>
      </c>
      <c r="AF295">
        <v>0</v>
      </c>
      <c r="AG295">
        <v>0</v>
      </c>
      <c r="AH295">
        <v>0</v>
      </c>
      <c r="AI295">
        <v>0</v>
      </c>
      <c r="AJ295">
        <v>0</v>
      </c>
      <c r="AK295">
        <v>0</v>
      </c>
      <c r="AL295">
        <v>0</v>
      </c>
      <c r="AM295">
        <v>0</v>
      </c>
      <c r="AN295">
        <v>0</v>
      </c>
      <c r="AO295" s="2">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row>
    <row r="296" spans="1:72" x14ac:dyDescent="0.25">
      <c r="N296" s="19">
        <f>STDEV(N293:N294)</f>
        <v>0.70710678118654757</v>
      </c>
      <c r="P296" s="19">
        <f>STDEV(P293:P294)</f>
        <v>2.1213203435596424</v>
      </c>
      <c r="Q296" s="19"/>
      <c r="R296" s="19">
        <f>STDEV(R293:R294)</f>
        <v>0.70710678118654757</v>
      </c>
      <c r="S296" s="19">
        <f>STDEV(S293:S294)</f>
        <v>2.1213203435596424</v>
      </c>
      <c r="T296" s="19"/>
      <c r="U296" s="19"/>
      <c r="AD296" s="1">
        <v>0</v>
      </c>
      <c r="AE296" s="1">
        <v>0</v>
      </c>
      <c r="AF296">
        <v>0</v>
      </c>
      <c r="AG296">
        <v>0</v>
      </c>
      <c r="AH296">
        <v>0</v>
      </c>
      <c r="AI296">
        <v>0</v>
      </c>
      <c r="AJ296">
        <v>0</v>
      </c>
      <c r="AK296">
        <v>0</v>
      </c>
      <c r="AL296">
        <v>0</v>
      </c>
      <c r="AM296">
        <v>0</v>
      </c>
      <c r="AN296">
        <v>0</v>
      </c>
      <c r="AO296" s="2">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row>
    <row r="297" spans="1:72" x14ac:dyDescent="0.25">
      <c r="AD297" s="1">
        <v>0</v>
      </c>
      <c r="AE297" s="1">
        <v>0</v>
      </c>
      <c r="AF297">
        <v>0</v>
      </c>
      <c r="AG297">
        <v>0</v>
      </c>
      <c r="AH297">
        <v>0</v>
      </c>
      <c r="AI297">
        <v>0</v>
      </c>
      <c r="AJ297">
        <v>0</v>
      </c>
      <c r="AK297">
        <v>0</v>
      </c>
      <c r="AL297">
        <v>0</v>
      </c>
      <c r="AM297">
        <v>0</v>
      </c>
      <c r="AN297">
        <v>0</v>
      </c>
      <c r="AO297" s="2">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row>
    <row r="298" spans="1:72" x14ac:dyDescent="0.25">
      <c r="AD298" s="1">
        <v>0</v>
      </c>
      <c r="AE298" s="1">
        <v>0</v>
      </c>
      <c r="AF298">
        <v>0</v>
      </c>
      <c r="AG298">
        <v>0</v>
      </c>
      <c r="AH298">
        <v>0</v>
      </c>
      <c r="AI298">
        <v>0</v>
      </c>
      <c r="AJ298">
        <v>0</v>
      </c>
      <c r="AK298">
        <v>0</v>
      </c>
      <c r="AL298">
        <v>0</v>
      </c>
      <c r="AM298">
        <v>0</v>
      </c>
      <c r="AN298">
        <v>0</v>
      </c>
      <c r="AO298" s="2">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row>
    <row r="299" spans="1:72" x14ac:dyDescent="0.25">
      <c r="AD299" s="1">
        <v>0</v>
      </c>
      <c r="AE299" s="1">
        <v>0</v>
      </c>
      <c r="AF299">
        <v>0</v>
      </c>
      <c r="AG299">
        <v>0</v>
      </c>
      <c r="AH299">
        <v>0</v>
      </c>
      <c r="AI299">
        <v>0</v>
      </c>
      <c r="AJ299">
        <v>0</v>
      </c>
      <c r="AK299">
        <v>0</v>
      </c>
      <c r="AL299">
        <v>0</v>
      </c>
      <c r="AM299">
        <v>0</v>
      </c>
      <c r="AN299">
        <v>0</v>
      </c>
      <c r="AO299" s="2">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row>
    <row r="300" spans="1:72" x14ac:dyDescent="0.25">
      <c r="AD300" s="1">
        <v>0</v>
      </c>
      <c r="AE300" s="1">
        <v>0</v>
      </c>
      <c r="AF300">
        <v>0</v>
      </c>
      <c r="AG300">
        <v>0</v>
      </c>
      <c r="AH300">
        <v>0</v>
      </c>
      <c r="AI300">
        <v>0</v>
      </c>
      <c r="AJ300">
        <v>0</v>
      </c>
      <c r="AK300">
        <v>0</v>
      </c>
      <c r="AL300">
        <v>0</v>
      </c>
      <c r="AM300">
        <v>0</v>
      </c>
      <c r="AN300">
        <v>0</v>
      </c>
      <c r="AO300" s="2">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row>
    <row r="301" spans="1:72" x14ac:dyDescent="0.25">
      <c r="AD301" s="1">
        <v>0</v>
      </c>
      <c r="AE301" s="1">
        <v>0</v>
      </c>
      <c r="AF301">
        <v>0</v>
      </c>
      <c r="AG301">
        <v>0</v>
      </c>
      <c r="AH301">
        <v>0</v>
      </c>
      <c r="AI301">
        <v>0</v>
      </c>
      <c r="AJ301">
        <v>0</v>
      </c>
      <c r="AK301">
        <v>0</v>
      </c>
      <c r="AL301">
        <v>0</v>
      </c>
      <c r="AM301">
        <v>0</v>
      </c>
      <c r="AN301">
        <v>0</v>
      </c>
      <c r="AO301" s="2">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row>
    <row r="302" spans="1:72" x14ac:dyDescent="0.25">
      <c r="AD302" s="1">
        <v>0</v>
      </c>
      <c r="AE302" s="1">
        <v>0</v>
      </c>
      <c r="AF302">
        <v>0</v>
      </c>
      <c r="AG302">
        <v>0</v>
      </c>
      <c r="AH302">
        <v>0</v>
      </c>
      <c r="AI302">
        <v>0</v>
      </c>
      <c r="AJ302">
        <v>0</v>
      </c>
      <c r="AK302">
        <v>0</v>
      </c>
      <c r="AL302">
        <v>0</v>
      </c>
      <c r="AM302">
        <v>0</v>
      </c>
      <c r="AN302">
        <v>0</v>
      </c>
      <c r="AO302" s="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row>
    <row r="303" spans="1:72" x14ac:dyDescent="0.25">
      <c r="AD303" s="1">
        <v>0</v>
      </c>
      <c r="AE303" s="1">
        <v>0</v>
      </c>
      <c r="AF303">
        <v>0</v>
      </c>
      <c r="AG303">
        <v>0</v>
      </c>
      <c r="AH303">
        <v>0</v>
      </c>
      <c r="AI303">
        <v>0</v>
      </c>
      <c r="AJ303">
        <v>0</v>
      </c>
      <c r="AK303">
        <v>0</v>
      </c>
      <c r="AL303">
        <v>0</v>
      </c>
      <c r="AM303">
        <v>0</v>
      </c>
      <c r="AN303">
        <v>0</v>
      </c>
      <c r="AO303" s="2">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row>
    <row r="304" spans="1:72" x14ac:dyDescent="0.25">
      <c r="AD304" s="1">
        <v>0</v>
      </c>
      <c r="AE304" s="1">
        <v>0</v>
      </c>
      <c r="AF304">
        <v>0</v>
      </c>
      <c r="AG304">
        <v>0</v>
      </c>
      <c r="AH304">
        <v>0</v>
      </c>
      <c r="AI304">
        <v>0</v>
      </c>
      <c r="AJ304">
        <v>0</v>
      </c>
      <c r="AK304">
        <v>0</v>
      </c>
      <c r="AL304">
        <v>0</v>
      </c>
      <c r="AM304">
        <v>0</v>
      </c>
      <c r="AN304">
        <v>0</v>
      </c>
      <c r="AO304" s="2">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row>
    <row r="305" spans="30:72" x14ac:dyDescent="0.25">
      <c r="AD305" s="1">
        <v>0</v>
      </c>
      <c r="AE305" s="1">
        <v>0</v>
      </c>
      <c r="AF305">
        <v>0</v>
      </c>
      <c r="AG305">
        <v>0</v>
      </c>
      <c r="AH305">
        <v>0</v>
      </c>
      <c r="AI305">
        <v>0</v>
      </c>
      <c r="AJ305">
        <v>0</v>
      </c>
      <c r="AK305">
        <v>0</v>
      </c>
      <c r="AL305">
        <v>0</v>
      </c>
      <c r="AM305">
        <v>0</v>
      </c>
      <c r="AN305">
        <v>0</v>
      </c>
      <c r="AO305" s="2">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row>
    <row r="306" spans="30:72" x14ac:dyDescent="0.25">
      <c r="AD306" s="1">
        <v>0</v>
      </c>
      <c r="AE306" s="1">
        <v>0</v>
      </c>
      <c r="AF306">
        <v>0</v>
      </c>
      <c r="AG306">
        <v>0</v>
      </c>
      <c r="AH306">
        <v>0</v>
      </c>
      <c r="AI306">
        <v>0</v>
      </c>
      <c r="AJ306">
        <v>0</v>
      </c>
      <c r="AK306">
        <v>0</v>
      </c>
      <c r="AL306">
        <v>0</v>
      </c>
      <c r="AM306">
        <v>0</v>
      </c>
      <c r="AN306">
        <v>0</v>
      </c>
      <c r="AO306" s="2">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row>
    <row r="307" spans="30:72" x14ac:dyDescent="0.25">
      <c r="AD307" s="1">
        <v>0</v>
      </c>
      <c r="AE307" s="1">
        <v>0</v>
      </c>
      <c r="AF307">
        <v>0</v>
      </c>
      <c r="AG307">
        <v>0</v>
      </c>
      <c r="AH307">
        <v>0</v>
      </c>
      <c r="AI307">
        <v>0</v>
      </c>
      <c r="AJ307">
        <v>0</v>
      </c>
      <c r="AK307">
        <v>0</v>
      </c>
      <c r="AL307">
        <v>0</v>
      </c>
      <c r="AM307">
        <v>0</v>
      </c>
      <c r="AN307">
        <v>0</v>
      </c>
      <c r="AO307" s="2">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row>
    <row r="308" spans="30:72" x14ac:dyDescent="0.25">
      <c r="AD308" s="1">
        <v>0</v>
      </c>
      <c r="AE308" s="1">
        <v>0</v>
      </c>
      <c r="AF308">
        <v>0</v>
      </c>
      <c r="AG308">
        <v>0</v>
      </c>
      <c r="AH308">
        <v>0</v>
      </c>
      <c r="AI308">
        <v>0</v>
      </c>
      <c r="AJ308">
        <v>0</v>
      </c>
      <c r="AK308">
        <v>0</v>
      </c>
      <c r="AL308">
        <v>0</v>
      </c>
      <c r="AM308">
        <v>0</v>
      </c>
      <c r="AN308">
        <v>0</v>
      </c>
      <c r="AO308" s="2">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row>
    <row r="309" spans="30:72" x14ac:dyDescent="0.25">
      <c r="AD309" s="1">
        <v>0</v>
      </c>
      <c r="AE309" s="1">
        <v>0</v>
      </c>
      <c r="AF309">
        <v>0</v>
      </c>
      <c r="AG309">
        <v>0</v>
      </c>
      <c r="AH309">
        <v>0</v>
      </c>
      <c r="AI309">
        <v>0</v>
      </c>
      <c r="AJ309">
        <v>0</v>
      </c>
      <c r="AK309">
        <v>0</v>
      </c>
      <c r="AL309">
        <v>0</v>
      </c>
      <c r="AM309">
        <v>0</v>
      </c>
      <c r="AN309">
        <v>0</v>
      </c>
      <c r="AO309" s="2">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row>
    <row r="310" spans="30:72" x14ac:dyDescent="0.25">
      <c r="AD310" s="1">
        <v>0</v>
      </c>
      <c r="AE310" s="1">
        <v>0</v>
      </c>
      <c r="AF310">
        <v>0</v>
      </c>
      <c r="AG310">
        <v>0</v>
      </c>
      <c r="AH310">
        <v>0</v>
      </c>
      <c r="AI310">
        <v>0</v>
      </c>
      <c r="AJ310">
        <v>0</v>
      </c>
      <c r="AK310">
        <v>0</v>
      </c>
      <c r="AL310">
        <v>0</v>
      </c>
      <c r="AM310">
        <v>0</v>
      </c>
      <c r="AN310">
        <v>0</v>
      </c>
      <c r="AO310" s="2">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row>
    <row r="311" spans="30:72" x14ac:dyDescent="0.25">
      <c r="AD311" s="1">
        <v>0</v>
      </c>
      <c r="AE311" s="1">
        <v>0</v>
      </c>
      <c r="AF311">
        <v>0</v>
      </c>
      <c r="AG311">
        <v>0</v>
      </c>
      <c r="AH311">
        <v>0</v>
      </c>
      <c r="AI311">
        <v>0</v>
      </c>
      <c r="AJ311">
        <v>0</v>
      </c>
      <c r="AK311">
        <v>0</v>
      </c>
      <c r="AL311">
        <v>0</v>
      </c>
      <c r="AM311">
        <v>0</v>
      </c>
      <c r="AN311">
        <v>0</v>
      </c>
      <c r="AO311" s="2">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row>
    <row r="312" spans="30:72" x14ac:dyDescent="0.25">
      <c r="AD312" s="1">
        <v>0</v>
      </c>
      <c r="AE312" s="1">
        <v>0</v>
      </c>
      <c r="AF312">
        <v>0</v>
      </c>
      <c r="AG312">
        <v>0</v>
      </c>
      <c r="AH312">
        <v>0</v>
      </c>
      <c r="AI312">
        <v>0</v>
      </c>
      <c r="AJ312">
        <v>0</v>
      </c>
      <c r="AK312">
        <v>0</v>
      </c>
      <c r="AL312">
        <v>0</v>
      </c>
      <c r="AM312">
        <v>0</v>
      </c>
      <c r="AN312">
        <v>0</v>
      </c>
      <c r="AO312" s="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row>
    <row r="313" spans="30:72" x14ac:dyDescent="0.25">
      <c r="AD313" s="1">
        <v>0</v>
      </c>
      <c r="AE313" s="1">
        <v>0</v>
      </c>
      <c r="AF313">
        <v>0</v>
      </c>
      <c r="AG313">
        <v>0</v>
      </c>
      <c r="AH313">
        <v>0</v>
      </c>
      <c r="AI313">
        <v>0</v>
      </c>
      <c r="AJ313">
        <v>0</v>
      </c>
      <c r="AK313">
        <v>0</v>
      </c>
      <c r="AL313">
        <v>0</v>
      </c>
      <c r="AM313">
        <v>0</v>
      </c>
      <c r="AN313">
        <v>0</v>
      </c>
      <c r="AO313" s="2">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row>
    <row r="314" spans="30:72" x14ac:dyDescent="0.25">
      <c r="AD314" s="1">
        <v>0</v>
      </c>
      <c r="AE314" s="1">
        <v>0</v>
      </c>
      <c r="AF314">
        <v>0</v>
      </c>
      <c r="AG314">
        <v>0</v>
      </c>
      <c r="AH314">
        <v>0</v>
      </c>
      <c r="AI314">
        <v>0</v>
      </c>
      <c r="AJ314">
        <v>0</v>
      </c>
      <c r="AK314">
        <v>0</v>
      </c>
      <c r="AL314">
        <v>0</v>
      </c>
      <c r="AM314">
        <v>0</v>
      </c>
      <c r="AN314">
        <v>0</v>
      </c>
      <c r="AO314" s="2">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row>
    <row r="315" spans="30:72" x14ac:dyDescent="0.25">
      <c r="AD315" s="1">
        <v>0</v>
      </c>
      <c r="AE315" s="1">
        <v>0</v>
      </c>
      <c r="AF315">
        <v>0</v>
      </c>
      <c r="AG315">
        <v>0</v>
      </c>
      <c r="AH315">
        <v>0</v>
      </c>
      <c r="AI315">
        <v>0</v>
      </c>
      <c r="AJ315">
        <v>0</v>
      </c>
      <c r="AK315">
        <v>0</v>
      </c>
      <c r="AL315">
        <v>0</v>
      </c>
      <c r="AM315">
        <v>0</v>
      </c>
      <c r="AN315">
        <v>0</v>
      </c>
      <c r="AO315" s="2">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row>
    <row r="316" spans="30:72" x14ac:dyDescent="0.25">
      <c r="AD316" s="1">
        <v>0</v>
      </c>
      <c r="AE316" s="1">
        <v>0</v>
      </c>
      <c r="AF316">
        <v>0</v>
      </c>
      <c r="AG316">
        <v>0</v>
      </c>
      <c r="AH316">
        <v>0</v>
      </c>
      <c r="AI316">
        <v>0</v>
      </c>
      <c r="AJ316">
        <v>0</v>
      </c>
      <c r="AK316">
        <v>0</v>
      </c>
      <c r="AL316">
        <v>0</v>
      </c>
      <c r="AM316">
        <v>0</v>
      </c>
      <c r="AN316">
        <v>0</v>
      </c>
      <c r="AO316" s="2">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row>
    <row r="317" spans="30:72" x14ac:dyDescent="0.25">
      <c r="AD317" s="1">
        <v>0</v>
      </c>
      <c r="AE317" s="1">
        <v>0</v>
      </c>
      <c r="AF317">
        <v>0</v>
      </c>
      <c r="AG317">
        <v>0</v>
      </c>
      <c r="AH317">
        <v>0</v>
      </c>
      <c r="AI317">
        <v>0</v>
      </c>
      <c r="AJ317">
        <v>0</v>
      </c>
      <c r="AK317">
        <v>0</v>
      </c>
      <c r="AL317">
        <v>0</v>
      </c>
      <c r="AM317">
        <v>0</v>
      </c>
      <c r="AN317">
        <v>0</v>
      </c>
      <c r="AO317" s="2">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row>
    <row r="318" spans="30:72" x14ac:dyDescent="0.25">
      <c r="AD318" s="1">
        <v>0</v>
      </c>
      <c r="AE318" s="1">
        <v>0</v>
      </c>
      <c r="AF318">
        <v>0</v>
      </c>
      <c r="AG318">
        <v>0</v>
      </c>
      <c r="AH318">
        <v>0</v>
      </c>
      <c r="AI318">
        <v>0</v>
      </c>
      <c r="AJ318">
        <v>0</v>
      </c>
      <c r="AK318">
        <v>0</v>
      </c>
      <c r="AL318">
        <v>0</v>
      </c>
      <c r="AM318">
        <v>0</v>
      </c>
      <c r="AN318">
        <v>0</v>
      </c>
      <c r="AO318" s="2">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row>
    <row r="319" spans="30:72" x14ac:dyDescent="0.25">
      <c r="AD319" s="1">
        <v>0</v>
      </c>
      <c r="AE319" s="1">
        <v>0</v>
      </c>
      <c r="AF319">
        <v>0</v>
      </c>
      <c r="AG319">
        <v>0</v>
      </c>
      <c r="AH319">
        <v>0</v>
      </c>
      <c r="AI319">
        <v>0</v>
      </c>
      <c r="AJ319">
        <v>0</v>
      </c>
      <c r="AK319">
        <v>0</v>
      </c>
      <c r="AL319">
        <v>0</v>
      </c>
      <c r="AM319">
        <v>0</v>
      </c>
      <c r="AN319">
        <v>0</v>
      </c>
      <c r="AO319" s="2">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row>
    <row r="320" spans="30:72" x14ac:dyDescent="0.25">
      <c r="AD320" s="1">
        <v>0</v>
      </c>
      <c r="AE320" s="1">
        <v>0</v>
      </c>
      <c r="AF320">
        <v>0</v>
      </c>
      <c r="AG320">
        <v>0</v>
      </c>
      <c r="AH320">
        <v>0</v>
      </c>
      <c r="AI320">
        <v>0</v>
      </c>
      <c r="AJ320">
        <v>0</v>
      </c>
      <c r="AK320">
        <v>0</v>
      </c>
      <c r="AL320">
        <v>0</v>
      </c>
      <c r="AM320">
        <v>0</v>
      </c>
      <c r="AN320">
        <v>0</v>
      </c>
      <c r="AO320" s="2">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row>
    <row r="321" spans="30:72" x14ac:dyDescent="0.25">
      <c r="AD321" s="1">
        <v>0</v>
      </c>
      <c r="AE321" s="1">
        <v>0</v>
      </c>
      <c r="AF321">
        <v>0</v>
      </c>
      <c r="AG321">
        <v>0</v>
      </c>
      <c r="AH321">
        <v>0</v>
      </c>
      <c r="AI321">
        <v>0</v>
      </c>
      <c r="AJ321">
        <v>0</v>
      </c>
      <c r="AK321">
        <v>0</v>
      </c>
      <c r="AL321">
        <v>0</v>
      </c>
      <c r="AM321">
        <v>0</v>
      </c>
      <c r="AN321">
        <v>0</v>
      </c>
      <c r="AO321" s="2">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row>
    <row r="322" spans="30:72" x14ac:dyDescent="0.25">
      <c r="AD322" s="1">
        <v>0</v>
      </c>
      <c r="AE322" s="1">
        <v>0</v>
      </c>
      <c r="AF322">
        <v>0</v>
      </c>
      <c r="AG322">
        <v>0</v>
      </c>
      <c r="AH322">
        <v>0</v>
      </c>
      <c r="AI322">
        <v>0</v>
      </c>
      <c r="AJ322">
        <v>0</v>
      </c>
      <c r="AK322">
        <v>0</v>
      </c>
      <c r="AL322">
        <v>0</v>
      </c>
      <c r="AM322">
        <v>0</v>
      </c>
      <c r="AN322">
        <v>0</v>
      </c>
      <c r="AO322" s="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row>
    <row r="323" spans="30:72" x14ac:dyDescent="0.25">
      <c r="AD323" s="1">
        <v>0</v>
      </c>
      <c r="AE323" s="1">
        <v>0</v>
      </c>
      <c r="AF323">
        <v>0</v>
      </c>
      <c r="AG323">
        <v>0</v>
      </c>
      <c r="AH323">
        <v>0</v>
      </c>
      <c r="AI323">
        <v>0</v>
      </c>
      <c r="AJ323">
        <v>0</v>
      </c>
      <c r="AK323">
        <v>0</v>
      </c>
      <c r="AL323">
        <v>0</v>
      </c>
      <c r="AM323">
        <v>0</v>
      </c>
      <c r="AN323">
        <v>0</v>
      </c>
      <c r="AO323" s="2">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row>
    <row r="324" spans="30:72" x14ac:dyDescent="0.25">
      <c r="AD324" s="1">
        <v>0</v>
      </c>
      <c r="AE324" s="1">
        <v>0</v>
      </c>
      <c r="AF324">
        <v>0</v>
      </c>
      <c r="AG324">
        <v>0</v>
      </c>
      <c r="AH324">
        <v>0</v>
      </c>
      <c r="AI324">
        <v>0</v>
      </c>
      <c r="AJ324">
        <v>0</v>
      </c>
      <c r="AK324">
        <v>0</v>
      </c>
      <c r="AL324">
        <v>0</v>
      </c>
      <c r="AM324">
        <v>0</v>
      </c>
      <c r="AN324">
        <v>0</v>
      </c>
      <c r="AO324" s="2">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row>
    <row r="325" spans="30:72" x14ac:dyDescent="0.25">
      <c r="AD325" s="1">
        <v>0</v>
      </c>
      <c r="AE325" s="1">
        <v>0</v>
      </c>
      <c r="AF325">
        <v>0</v>
      </c>
      <c r="AG325">
        <v>0</v>
      </c>
      <c r="AH325">
        <v>0</v>
      </c>
      <c r="AI325">
        <v>0</v>
      </c>
      <c r="AJ325">
        <v>0</v>
      </c>
      <c r="AK325">
        <v>0</v>
      </c>
      <c r="AL325">
        <v>0</v>
      </c>
      <c r="AM325">
        <v>0</v>
      </c>
      <c r="AN325">
        <v>0</v>
      </c>
      <c r="AO325" s="2">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row>
    <row r="326" spans="30:72" x14ac:dyDescent="0.25">
      <c r="AD326" s="1">
        <v>0</v>
      </c>
      <c r="AE326" s="1">
        <v>0</v>
      </c>
      <c r="AF326">
        <v>0</v>
      </c>
      <c r="AG326">
        <v>0</v>
      </c>
      <c r="AH326">
        <v>0</v>
      </c>
      <c r="AI326">
        <v>0</v>
      </c>
      <c r="AJ326">
        <v>0</v>
      </c>
      <c r="AK326">
        <v>0</v>
      </c>
      <c r="AL326">
        <v>0</v>
      </c>
      <c r="AM326">
        <v>0</v>
      </c>
      <c r="AN326">
        <v>0</v>
      </c>
      <c r="AO326" s="2">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row>
    <row r="327" spans="30:72" x14ac:dyDescent="0.25">
      <c r="AD327" s="1">
        <v>0</v>
      </c>
      <c r="AE327" s="1">
        <v>0</v>
      </c>
      <c r="AF327">
        <v>0</v>
      </c>
      <c r="AG327">
        <v>0</v>
      </c>
      <c r="AH327">
        <v>0</v>
      </c>
      <c r="AI327">
        <v>0</v>
      </c>
      <c r="AJ327">
        <v>0</v>
      </c>
      <c r="AK327">
        <v>0</v>
      </c>
      <c r="AL327">
        <v>0</v>
      </c>
      <c r="AM327">
        <v>0</v>
      </c>
      <c r="AN327">
        <v>0</v>
      </c>
      <c r="AO327" s="2">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row>
    <row r="328" spans="30:72" x14ac:dyDescent="0.25">
      <c r="AD328" s="1">
        <v>0</v>
      </c>
      <c r="AE328" s="1">
        <v>0</v>
      </c>
      <c r="AF328">
        <v>0</v>
      </c>
      <c r="AG328">
        <v>0</v>
      </c>
      <c r="AH328">
        <v>0</v>
      </c>
      <c r="AI328">
        <v>0</v>
      </c>
      <c r="AJ328">
        <v>0</v>
      </c>
      <c r="AK328">
        <v>0</v>
      </c>
      <c r="AL328">
        <v>0</v>
      </c>
      <c r="AM328">
        <v>0</v>
      </c>
      <c r="AN328">
        <v>0</v>
      </c>
      <c r="AO328" s="2">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row>
    <row r="329" spans="30:72" x14ac:dyDescent="0.25">
      <c r="AD329" s="1">
        <v>0</v>
      </c>
      <c r="AE329" s="1">
        <v>0</v>
      </c>
      <c r="AF329">
        <v>0</v>
      </c>
      <c r="AG329">
        <v>0</v>
      </c>
      <c r="AH329">
        <v>0</v>
      </c>
      <c r="AI329">
        <v>0</v>
      </c>
      <c r="AJ329">
        <v>0</v>
      </c>
      <c r="AK329">
        <v>0</v>
      </c>
      <c r="AL329">
        <v>0</v>
      </c>
      <c r="AM329">
        <v>0</v>
      </c>
      <c r="AN329">
        <v>0</v>
      </c>
      <c r="AO329" s="2">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row>
    <row r="330" spans="30:72" x14ac:dyDescent="0.25">
      <c r="AD330" s="1">
        <v>0</v>
      </c>
      <c r="AE330" s="1">
        <v>0</v>
      </c>
      <c r="AF330">
        <v>0</v>
      </c>
      <c r="AG330">
        <v>0</v>
      </c>
      <c r="AH330">
        <v>0</v>
      </c>
      <c r="AI330">
        <v>0</v>
      </c>
      <c r="AJ330">
        <v>0</v>
      </c>
      <c r="AK330">
        <v>0</v>
      </c>
      <c r="AL330">
        <v>0</v>
      </c>
      <c r="AM330">
        <v>0</v>
      </c>
      <c r="AN330">
        <v>0</v>
      </c>
      <c r="AO330" s="2">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row>
    <row r="331" spans="30:72" x14ac:dyDescent="0.25">
      <c r="AD331" s="1">
        <v>0</v>
      </c>
      <c r="AE331" s="1">
        <v>0</v>
      </c>
      <c r="AF331">
        <v>0</v>
      </c>
      <c r="AG331">
        <v>0</v>
      </c>
      <c r="AH331">
        <v>0</v>
      </c>
      <c r="AI331">
        <v>0</v>
      </c>
      <c r="AJ331">
        <v>0</v>
      </c>
      <c r="AK331">
        <v>0</v>
      </c>
      <c r="AL331">
        <v>0</v>
      </c>
      <c r="AM331">
        <v>0</v>
      </c>
      <c r="AN331">
        <v>0</v>
      </c>
      <c r="AO331" s="2">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row>
    <row r="332" spans="30:72" x14ac:dyDescent="0.25">
      <c r="AD332" s="1">
        <v>0</v>
      </c>
      <c r="AE332" s="1">
        <v>0</v>
      </c>
      <c r="AF332">
        <v>0</v>
      </c>
      <c r="AG332">
        <v>0</v>
      </c>
      <c r="AH332">
        <v>0</v>
      </c>
      <c r="AI332">
        <v>0</v>
      </c>
      <c r="AJ332">
        <v>0</v>
      </c>
      <c r="AK332">
        <v>0</v>
      </c>
      <c r="AL332">
        <v>0</v>
      </c>
      <c r="AM332">
        <v>0</v>
      </c>
      <c r="AN332">
        <v>0</v>
      </c>
      <c r="AO332" s="2">
        <v>0</v>
      </c>
      <c r="AP332">
        <v>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row>
    <row r="333" spans="30:72" x14ac:dyDescent="0.25">
      <c r="AD333" s="1">
        <v>0</v>
      </c>
      <c r="AE333" s="1">
        <v>0</v>
      </c>
      <c r="AF333">
        <v>0</v>
      </c>
      <c r="AG333">
        <v>0</v>
      </c>
      <c r="AH333">
        <v>0</v>
      </c>
      <c r="AI333">
        <v>0</v>
      </c>
      <c r="AJ333">
        <v>0</v>
      </c>
      <c r="AK333">
        <v>0</v>
      </c>
      <c r="AL333">
        <v>0</v>
      </c>
      <c r="AM333">
        <v>0</v>
      </c>
      <c r="AN333">
        <v>0</v>
      </c>
      <c r="AO333" s="2">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row>
    <row r="334" spans="30:72" x14ac:dyDescent="0.25">
      <c r="AD334" s="1">
        <v>0</v>
      </c>
      <c r="AE334" s="1">
        <v>0</v>
      </c>
      <c r="AF334">
        <v>0</v>
      </c>
      <c r="AG334">
        <v>0</v>
      </c>
      <c r="AH334">
        <v>0</v>
      </c>
      <c r="AI334">
        <v>0</v>
      </c>
      <c r="AJ334">
        <v>0</v>
      </c>
      <c r="AK334">
        <v>0</v>
      </c>
      <c r="AL334">
        <v>0</v>
      </c>
      <c r="AM334">
        <v>0</v>
      </c>
      <c r="AN334">
        <v>0</v>
      </c>
      <c r="AO334" s="2">
        <v>0</v>
      </c>
      <c r="AP334">
        <v>0</v>
      </c>
      <c r="AQ334">
        <v>0</v>
      </c>
      <c r="AR334">
        <v>0</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row>
    <row r="335" spans="30:72" x14ac:dyDescent="0.25">
      <c r="AD335" s="1">
        <v>0</v>
      </c>
      <c r="AE335" s="1">
        <v>0</v>
      </c>
      <c r="AF335">
        <v>0</v>
      </c>
      <c r="AG335">
        <v>0</v>
      </c>
      <c r="AH335">
        <v>0</v>
      </c>
      <c r="AI335">
        <v>0</v>
      </c>
      <c r="AJ335">
        <v>0</v>
      </c>
      <c r="AK335">
        <v>0</v>
      </c>
      <c r="AL335">
        <v>0</v>
      </c>
      <c r="AM335">
        <v>0</v>
      </c>
      <c r="AN335">
        <v>0</v>
      </c>
      <c r="AO335" s="2">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row>
    <row r="336" spans="30:72" x14ac:dyDescent="0.25">
      <c r="AD336" s="1">
        <v>0</v>
      </c>
      <c r="AE336" s="1">
        <v>0</v>
      </c>
      <c r="AF336">
        <v>0</v>
      </c>
      <c r="AG336">
        <v>0</v>
      </c>
      <c r="AH336">
        <v>0</v>
      </c>
      <c r="AI336">
        <v>0</v>
      </c>
      <c r="AJ336">
        <v>0</v>
      </c>
      <c r="AK336">
        <v>0</v>
      </c>
      <c r="AL336">
        <v>0</v>
      </c>
      <c r="AM336">
        <v>0</v>
      </c>
      <c r="AN336">
        <v>0</v>
      </c>
      <c r="AO336" s="2">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row>
    <row r="337" spans="30:72" x14ac:dyDescent="0.25">
      <c r="AD337" s="1">
        <v>0</v>
      </c>
      <c r="AE337" s="1">
        <v>0</v>
      </c>
      <c r="AF337">
        <v>0</v>
      </c>
      <c r="AG337">
        <v>0</v>
      </c>
      <c r="AH337">
        <v>0</v>
      </c>
      <c r="AI337">
        <v>0</v>
      </c>
      <c r="AJ337">
        <v>0</v>
      </c>
      <c r="AK337">
        <v>0</v>
      </c>
      <c r="AL337">
        <v>0</v>
      </c>
      <c r="AM337">
        <v>0</v>
      </c>
      <c r="AN337">
        <v>0</v>
      </c>
      <c r="AO337" s="2">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row>
    <row r="338" spans="30:72" x14ac:dyDescent="0.25">
      <c r="AD338" s="1">
        <v>0</v>
      </c>
      <c r="AE338" s="1">
        <v>0</v>
      </c>
      <c r="AF338">
        <v>0</v>
      </c>
      <c r="AG338">
        <v>0</v>
      </c>
      <c r="AH338">
        <v>0</v>
      </c>
      <c r="AI338">
        <v>0</v>
      </c>
      <c r="AJ338">
        <v>0</v>
      </c>
      <c r="AK338">
        <v>0</v>
      </c>
      <c r="AL338">
        <v>0</v>
      </c>
      <c r="AM338">
        <v>0</v>
      </c>
      <c r="AN338">
        <v>0</v>
      </c>
      <c r="AO338" s="2">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row>
    <row r="339" spans="30:72" x14ac:dyDescent="0.25">
      <c r="AD339" s="1">
        <v>0</v>
      </c>
      <c r="AE339" s="1">
        <v>0</v>
      </c>
      <c r="AF339">
        <v>0</v>
      </c>
      <c r="AG339">
        <v>0</v>
      </c>
      <c r="AH339">
        <v>0</v>
      </c>
      <c r="AI339">
        <v>0</v>
      </c>
      <c r="AJ339">
        <v>0</v>
      </c>
      <c r="AK339">
        <v>0</v>
      </c>
      <c r="AL339">
        <v>0</v>
      </c>
      <c r="AM339">
        <v>0</v>
      </c>
      <c r="AN339">
        <v>0</v>
      </c>
      <c r="AO339" s="2">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row>
    <row r="340" spans="30:72" x14ac:dyDescent="0.25">
      <c r="AD340" s="1">
        <v>0</v>
      </c>
      <c r="AE340" s="1">
        <v>0</v>
      </c>
      <c r="AF340">
        <v>0</v>
      </c>
      <c r="AG340">
        <v>0</v>
      </c>
      <c r="AH340">
        <v>0</v>
      </c>
      <c r="AI340">
        <v>0</v>
      </c>
      <c r="AJ340">
        <v>0</v>
      </c>
      <c r="AK340">
        <v>0</v>
      </c>
      <c r="AL340">
        <v>0</v>
      </c>
      <c r="AM340">
        <v>0</v>
      </c>
      <c r="AN340">
        <v>0</v>
      </c>
      <c r="AO340" s="2">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row>
    <row r="341" spans="30:72" x14ac:dyDescent="0.25">
      <c r="AD341" s="1">
        <v>0</v>
      </c>
      <c r="AE341" s="1">
        <v>0</v>
      </c>
      <c r="AF341">
        <v>0</v>
      </c>
      <c r="AG341">
        <v>0</v>
      </c>
      <c r="AH341">
        <v>0</v>
      </c>
      <c r="AI341">
        <v>0</v>
      </c>
      <c r="AJ341">
        <v>0</v>
      </c>
      <c r="AK341">
        <v>0</v>
      </c>
      <c r="AL341">
        <v>0</v>
      </c>
      <c r="AM341">
        <v>0</v>
      </c>
      <c r="AN341">
        <v>0</v>
      </c>
      <c r="AO341" s="2">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row>
    <row r="342" spans="30:72" x14ac:dyDescent="0.25">
      <c r="AD342" s="1">
        <v>0</v>
      </c>
      <c r="AE342" s="1">
        <v>0</v>
      </c>
      <c r="AF342">
        <v>0</v>
      </c>
      <c r="AG342">
        <v>0</v>
      </c>
      <c r="AH342">
        <v>0</v>
      </c>
      <c r="AI342">
        <v>0</v>
      </c>
      <c r="AJ342">
        <v>0</v>
      </c>
      <c r="AK342">
        <v>0</v>
      </c>
      <c r="AL342">
        <v>0</v>
      </c>
      <c r="AM342">
        <v>0</v>
      </c>
      <c r="AN342">
        <v>0</v>
      </c>
      <c r="AO342" s="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v>0</v>
      </c>
      <c r="BT342">
        <v>0</v>
      </c>
    </row>
    <row r="343" spans="30:72" x14ac:dyDescent="0.25">
      <c r="AD343" s="1">
        <v>0</v>
      </c>
      <c r="AE343" s="1">
        <v>0</v>
      </c>
      <c r="AF343">
        <v>0</v>
      </c>
      <c r="AG343">
        <v>0</v>
      </c>
      <c r="AH343">
        <v>0</v>
      </c>
      <c r="AI343">
        <v>0</v>
      </c>
      <c r="AJ343">
        <v>0</v>
      </c>
      <c r="AK343">
        <v>0</v>
      </c>
      <c r="AL343">
        <v>0</v>
      </c>
      <c r="AM343">
        <v>0</v>
      </c>
      <c r="AN343">
        <v>0</v>
      </c>
      <c r="AO343" s="2">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row>
    <row r="344" spans="30:72" x14ac:dyDescent="0.25">
      <c r="AD344" s="1">
        <v>0</v>
      </c>
      <c r="AE344" s="1">
        <v>0</v>
      </c>
      <c r="AF344">
        <v>0</v>
      </c>
      <c r="AG344">
        <v>0</v>
      </c>
      <c r="AH344">
        <v>0</v>
      </c>
      <c r="AI344">
        <v>0</v>
      </c>
      <c r="AJ344">
        <v>0</v>
      </c>
      <c r="AK344">
        <v>0</v>
      </c>
      <c r="AL344">
        <v>0</v>
      </c>
      <c r="AM344">
        <v>0</v>
      </c>
      <c r="AN344">
        <v>0</v>
      </c>
      <c r="AO344" s="2">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row>
    <row r="345" spans="30:72" x14ac:dyDescent="0.25">
      <c r="AD345" s="1">
        <v>0</v>
      </c>
      <c r="AE345" s="1">
        <v>0</v>
      </c>
      <c r="AF345">
        <v>0</v>
      </c>
      <c r="AG345">
        <v>0</v>
      </c>
      <c r="AH345">
        <v>0</v>
      </c>
      <c r="AI345">
        <v>0</v>
      </c>
      <c r="AJ345">
        <v>0</v>
      </c>
      <c r="AK345">
        <v>0</v>
      </c>
      <c r="AL345">
        <v>0</v>
      </c>
      <c r="AM345">
        <v>0</v>
      </c>
      <c r="AN345">
        <v>0</v>
      </c>
      <c r="AO345" s="2">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row>
    <row r="346" spans="30:72" x14ac:dyDescent="0.25">
      <c r="AD346" s="1">
        <v>0</v>
      </c>
      <c r="AE346" s="1">
        <v>0</v>
      </c>
      <c r="AF346">
        <v>0</v>
      </c>
      <c r="AG346">
        <v>0</v>
      </c>
      <c r="AH346">
        <v>0</v>
      </c>
      <c r="AI346">
        <v>0</v>
      </c>
      <c r="AJ346">
        <v>0</v>
      </c>
      <c r="AK346">
        <v>0</v>
      </c>
      <c r="AL346">
        <v>0</v>
      </c>
      <c r="AM346">
        <v>0</v>
      </c>
      <c r="AN346">
        <v>0</v>
      </c>
      <c r="AO346" s="2">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row>
    <row r="347" spans="30:72" x14ac:dyDescent="0.25">
      <c r="AD347" s="1">
        <v>0</v>
      </c>
      <c r="AE347" s="1">
        <v>0</v>
      </c>
      <c r="AF347">
        <v>0</v>
      </c>
      <c r="AG347">
        <v>0</v>
      </c>
      <c r="AH347">
        <v>0</v>
      </c>
      <c r="AI347">
        <v>0</v>
      </c>
      <c r="AJ347">
        <v>0</v>
      </c>
      <c r="AK347">
        <v>0</v>
      </c>
      <c r="AL347">
        <v>0</v>
      </c>
      <c r="AM347">
        <v>0</v>
      </c>
      <c r="AN347">
        <v>0</v>
      </c>
      <c r="AO347" s="2">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row>
    <row r="348" spans="30:72" x14ac:dyDescent="0.25">
      <c r="AD348" s="1">
        <v>0</v>
      </c>
      <c r="AE348" s="1">
        <v>0</v>
      </c>
      <c r="AF348">
        <v>0</v>
      </c>
      <c r="AG348">
        <v>0</v>
      </c>
      <c r="AH348">
        <v>0</v>
      </c>
      <c r="AI348">
        <v>0</v>
      </c>
      <c r="AJ348">
        <v>0</v>
      </c>
      <c r="AK348">
        <v>0</v>
      </c>
      <c r="AL348">
        <v>0</v>
      </c>
      <c r="AM348">
        <v>0</v>
      </c>
      <c r="AN348">
        <v>0</v>
      </c>
      <c r="AO348" s="2">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row>
    <row r="349" spans="30:72" x14ac:dyDescent="0.25">
      <c r="AD349" s="1">
        <v>0</v>
      </c>
      <c r="AE349" s="1">
        <v>0</v>
      </c>
      <c r="AF349">
        <v>0</v>
      </c>
      <c r="AG349">
        <v>0</v>
      </c>
      <c r="AH349">
        <v>0</v>
      </c>
      <c r="AI349">
        <v>0</v>
      </c>
      <c r="AJ349">
        <v>0</v>
      </c>
      <c r="AK349">
        <v>0</v>
      </c>
      <c r="AL349">
        <v>0</v>
      </c>
      <c r="AM349">
        <v>0</v>
      </c>
      <c r="AN349">
        <v>0</v>
      </c>
      <c r="AO349" s="2">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row>
    <row r="350" spans="30:72" x14ac:dyDescent="0.25">
      <c r="AD350" s="1">
        <v>0</v>
      </c>
      <c r="AE350" s="1">
        <v>0</v>
      </c>
      <c r="AF350">
        <v>0</v>
      </c>
      <c r="AG350">
        <v>0</v>
      </c>
      <c r="AH350">
        <v>0</v>
      </c>
      <c r="AI350">
        <v>0</v>
      </c>
      <c r="AJ350">
        <v>0</v>
      </c>
      <c r="AK350">
        <v>0</v>
      </c>
      <c r="AL350">
        <v>0</v>
      </c>
      <c r="AM350">
        <v>0</v>
      </c>
      <c r="AN350">
        <v>0</v>
      </c>
      <c r="AO350" s="2">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row>
    <row r="351" spans="30:72" x14ac:dyDescent="0.25">
      <c r="AD351" s="1">
        <v>0</v>
      </c>
      <c r="AE351" s="1">
        <v>0</v>
      </c>
      <c r="AF351">
        <v>0</v>
      </c>
      <c r="AG351">
        <v>0</v>
      </c>
      <c r="AH351">
        <v>0</v>
      </c>
      <c r="AI351">
        <v>0</v>
      </c>
      <c r="AJ351">
        <v>0</v>
      </c>
      <c r="AK351">
        <v>0</v>
      </c>
      <c r="AL351">
        <v>0</v>
      </c>
      <c r="AM351">
        <v>0</v>
      </c>
      <c r="AN351">
        <v>0</v>
      </c>
      <c r="AO351" s="2">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row>
    <row r="352" spans="30:72" x14ac:dyDescent="0.25">
      <c r="AD352" s="1">
        <v>0</v>
      </c>
      <c r="AE352" s="1">
        <v>0</v>
      </c>
      <c r="AF352">
        <v>0</v>
      </c>
      <c r="AG352">
        <v>0</v>
      </c>
      <c r="AH352">
        <v>0</v>
      </c>
      <c r="AI352">
        <v>0</v>
      </c>
      <c r="AJ352">
        <v>0</v>
      </c>
      <c r="AK352">
        <v>0</v>
      </c>
      <c r="AL352">
        <v>0</v>
      </c>
      <c r="AM352">
        <v>0</v>
      </c>
      <c r="AN352">
        <v>0</v>
      </c>
      <c r="AO352" s="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row>
    <row r="353" spans="30:72" x14ac:dyDescent="0.25">
      <c r="AD353" s="1">
        <v>0</v>
      </c>
      <c r="AE353" s="1">
        <v>0</v>
      </c>
      <c r="AF353">
        <v>0</v>
      </c>
      <c r="AG353">
        <v>0</v>
      </c>
      <c r="AH353">
        <v>0</v>
      </c>
      <c r="AI353">
        <v>0</v>
      </c>
      <c r="AJ353">
        <v>0</v>
      </c>
      <c r="AK353">
        <v>0</v>
      </c>
      <c r="AL353">
        <v>0</v>
      </c>
      <c r="AM353">
        <v>0</v>
      </c>
      <c r="AN353">
        <v>0</v>
      </c>
      <c r="AO353" s="2">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row>
    <row r="354" spans="30:72" x14ac:dyDescent="0.25">
      <c r="AD354" s="1">
        <v>0</v>
      </c>
      <c r="AE354" s="1">
        <v>0</v>
      </c>
      <c r="AF354">
        <v>0</v>
      </c>
      <c r="AG354">
        <v>0</v>
      </c>
      <c r="AH354">
        <v>0</v>
      </c>
      <c r="AI354">
        <v>0</v>
      </c>
      <c r="AJ354">
        <v>0</v>
      </c>
      <c r="AK354">
        <v>0</v>
      </c>
      <c r="AL354">
        <v>0</v>
      </c>
      <c r="AM354">
        <v>0</v>
      </c>
      <c r="AN354">
        <v>0</v>
      </c>
      <c r="AO354" s="2">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row>
    <row r="355" spans="30:72" x14ac:dyDescent="0.25">
      <c r="AD355" s="1">
        <v>0</v>
      </c>
      <c r="AE355" s="1">
        <v>0</v>
      </c>
      <c r="AF355">
        <v>0</v>
      </c>
      <c r="AG355">
        <v>0</v>
      </c>
      <c r="AH355">
        <v>0</v>
      </c>
      <c r="AI355">
        <v>0</v>
      </c>
      <c r="AJ355">
        <v>0</v>
      </c>
      <c r="AK355">
        <v>0</v>
      </c>
      <c r="AL355">
        <v>0</v>
      </c>
      <c r="AM355">
        <v>0</v>
      </c>
      <c r="AN355">
        <v>0</v>
      </c>
      <c r="AO355" s="2">
        <v>0</v>
      </c>
      <c r="AP355">
        <v>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row>
    <row r="356" spans="30:72" x14ac:dyDescent="0.25">
      <c r="AD356" s="1">
        <v>0</v>
      </c>
      <c r="AE356" s="1">
        <v>0</v>
      </c>
      <c r="AF356">
        <v>0</v>
      </c>
      <c r="AG356">
        <v>0</v>
      </c>
      <c r="AH356">
        <v>0</v>
      </c>
      <c r="AI356">
        <v>0</v>
      </c>
      <c r="AJ356">
        <v>0</v>
      </c>
      <c r="AK356">
        <v>0</v>
      </c>
      <c r="AL356">
        <v>0</v>
      </c>
      <c r="AM356">
        <v>0</v>
      </c>
      <c r="AN356">
        <v>0</v>
      </c>
      <c r="AO356" s="2">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row>
    <row r="357" spans="30:72" x14ac:dyDescent="0.25">
      <c r="AD357" s="1">
        <v>0</v>
      </c>
      <c r="AE357" s="1">
        <v>0</v>
      </c>
      <c r="AF357">
        <v>0</v>
      </c>
      <c r="AG357">
        <v>0</v>
      </c>
      <c r="AH357">
        <v>0</v>
      </c>
      <c r="AI357">
        <v>0</v>
      </c>
      <c r="AJ357">
        <v>0</v>
      </c>
      <c r="AK357">
        <v>0</v>
      </c>
      <c r="AL357">
        <v>0</v>
      </c>
      <c r="AM357">
        <v>0</v>
      </c>
      <c r="AN357">
        <v>0</v>
      </c>
      <c r="AO357" s="2">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row>
    <row r="358" spans="30:72" x14ac:dyDescent="0.25">
      <c r="AD358" s="1">
        <v>0</v>
      </c>
      <c r="AE358" s="1">
        <v>0</v>
      </c>
      <c r="AF358">
        <v>0</v>
      </c>
      <c r="AG358">
        <v>0</v>
      </c>
      <c r="AH358">
        <v>0</v>
      </c>
      <c r="AI358">
        <v>0</v>
      </c>
      <c r="AJ358">
        <v>0</v>
      </c>
      <c r="AK358">
        <v>0</v>
      </c>
      <c r="AL358">
        <v>0</v>
      </c>
      <c r="AM358">
        <v>0</v>
      </c>
      <c r="AN358">
        <v>0</v>
      </c>
      <c r="AO358" s="2">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row>
    <row r="359" spans="30:72" x14ac:dyDescent="0.25">
      <c r="AD359" s="1">
        <v>0</v>
      </c>
      <c r="AE359" s="1">
        <v>0</v>
      </c>
      <c r="AF359">
        <v>0</v>
      </c>
      <c r="AG359">
        <v>0</v>
      </c>
      <c r="AH359">
        <v>0</v>
      </c>
      <c r="AI359">
        <v>0</v>
      </c>
      <c r="AJ359">
        <v>0</v>
      </c>
      <c r="AK359">
        <v>0</v>
      </c>
      <c r="AL359">
        <v>0</v>
      </c>
      <c r="AM359">
        <v>0</v>
      </c>
      <c r="AN359">
        <v>0</v>
      </c>
      <c r="AO359" s="2">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v>0</v>
      </c>
      <c r="BR359">
        <v>0</v>
      </c>
      <c r="BS359">
        <v>0</v>
      </c>
      <c r="BT359">
        <v>0</v>
      </c>
    </row>
    <row r="360" spans="30:72" x14ac:dyDescent="0.25">
      <c r="AD360" s="1">
        <v>0</v>
      </c>
      <c r="AE360" s="1">
        <v>0</v>
      </c>
      <c r="AF360">
        <v>0</v>
      </c>
      <c r="AG360">
        <v>0</v>
      </c>
      <c r="AH360">
        <v>0</v>
      </c>
      <c r="AI360">
        <v>0</v>
      </c>
      <c r="AJ360">
        <v>0</v>
      </c>
      <c r="AK360">
        <v>0</v>
      </c>
      <c r="AL360">
        <v>0</v>
      </c>
      <c r="AM360">
        <v>0</v>
      </c>
      <c r="AN360">
        <v>0</v>
      </c>
      <c r="AO360" s="2">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row>
    <row r="361" spans="30:72" x14ac:dyDescent="0.25">
      <c r="AD361" s="1">
        <v>0</v>
      </c>
      <c r="AE361" s="1">
        <v>0</v>
      </c>
      <c r="AF361">
        <v>0</v>
      </c>
      <c r="AG361">
        <v>0</v>
      </c>
      <c r="AH361">
        <v>0</v>
      </c>
      <c r="AI361">
        <v>0</v>
      </c>
      <c r="AJ361">
        <v>0</v>
      </c>
      <c r="AK361">
        <v>0</v>
      </c>
      <c r="AL361">
        <v>0</v>
      </c>
      <c r="AM361">
        <v>0</v>
      </c>
      <c r="AN361">
        <v>0</v>
      </c>
      <c r="AO361" s="2">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row>
    <row r="362" spans="30:72" x14ac:dyDescent="0.25">
      <c r="AD362" s="1">
        <v>0</v>
      </c>
      <c r="AE362" s="1">
        <v>0</v>
      </c>
      <c r="AF362">
        <v>0</v>
      </c>
      <c r="AG362">
        <v>0</v>
      </c>
      <c r="AH362">
        <v>0</v>
      </c>
      <c r="AI362">
        <v>0</v>
      </c>
      <c r="AJ362">
        <v>0</v>
      </c>
      <c r="AK362">
        <v>0</v>
      </c>
      <c r="AL362">
        <v>0</v>
      </c>
      <c r="AM362">
        <v>0</v>
      </c>
      <c r="AN362">
        <v>0</v>
      </c>
      <c r="AO362" s="2">
        <v>0</v>
      </c>
      <c r="AP362">
        <v>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row>
    <row r="363" spans="30:72" x14ac:dyDescent="0.25">
      <c r="AD363" s="1">
        <v>0</v>
      </c>
      <c r="AE363" s="1">
        <v>0</v>
      </c>
      <c r="AF363">
        <v>0</v>
      </c>
      <c r="AG363">
        <v>0</v>
      </c>
      <c r="AH363">
        <v>0</v>
      </c>
      <c r="AI363">
        <v>0</v>
      </c>
      <c r="AJ363">
        <v>0</v>
      </c>
      <c r="AK363">
        <v>0</v>
      </c>
      <c r="AL363">
        <v>0</v>
      </c>
      <c r="AM363">
        <v>0</v>
      </c>
      <c r="AN363">
        <v>0</v>
      </c>
      <c r="AO363" s="2">
        <v>0</v>
      </c>
      <c r="AP363">
        <v>0</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row>
    <row r="364" spans="30:72" x14ac:dyDescent="0.25">
      <c r="AD364" s="1">
        <v>0</v>
      </c>
      <c r="AE364" s="1">
        <v>0</v>
      </c>
      <c r="AF364">
        <v>0</v>
      </c>
      <c r="AG364">
        <v>0</v>
      </c>
      <c r="AH364">
        <v>0</v>
      </c>
      <c r="AI364">
        <v>0</v>
      </c>
      <c r="AJ364">
        <v>0</v>
      </c>
      <c r="AK364">
        <v>0</v>
      </c>
      <c r="AL364">
        <v>0</v>
      </c>
      <c r="AM364">
        <v>0</v>
      </c>
      <c r="AN364">
        <v>0</v>
      </c>
      <c r="AO364" s="2">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row>
    <row r="365" spans="30:72" x14ac:dyDescent="0.25">
      <c r="AD365" s="1">
        <v>0</v>
      </c>
      <c r="AE365" s="1">
        <v>0</v>
      </c>
      <c r="AF365">
        <v>0</v>
      </c>
      <c r="AG365">
        <v>0</v>
      </c>
      <c r="AH365">
        <v>0</v>
      </c>
      <c r="AI365">
        <v>0</v>
      </c>
      <c r="AJ365">
        <v>0</v>
      </c>
      <c r="AK365">
        <v>0</v>
      </c>
      <c r="AL365">
        <v>0</v>
      </c>
      <c r="AM365">
        <v>0</v>
      </c>
      <c r="AN365">
        <v>0</v>
      </c>
      <c r="AO365" s="2">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row>
    <row r="366" spans="30:72" x14ac:dyDescent="0.25">
      <c r="AD366" s="1">
        <v>0</v>
      </c>
      <c r="AE366" s="1">
        <v>0</v>
      </c>
      <c r="AF366">
        <v>0</v>
      </c>
      <c r="AG366">
        <v>0</v>
      </c>
      <c r="AH366">
        <v>0</v>
      </c>
      <c r="AI366">
        <v>0</v>
      </c>
      <c r="AJ366">
        <v>0</v>
      </c>
      <c r="AK366">
        <v>0</v>
      </c>
      <c r="AL366">
        <v>0</v>
      </c>
      <c r="AM366">
        <v>0</v>
      </c>
      <c r="AN366">
        <v>0</v>
      </c>
      <c r="AO366" s="2">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row>
    <row r="367" spans="30:72" x14ac:dyDescent="0.25">
      <c r="AD367" s="1">
        <v>0</v>
      </c>
      <c r="AE367" s="1">
        <v>0</v>
      </c>
      <c r="AF367">
        <v>0</v>
      </c>
      <c r="AG367">
        <v>0</v>
      </c>
      <c r="AH367">
        <v>0</v>
      </c>
      <c r="AI367">
        <v>0</v>
      </c>
      <c r="AJ367">
        <v>0</v>
      </c>
      <c r="AK367">
        <v>0</v>
      </c>
      <c r="AL367">
        <v>0</v>
      </c>
      <c r="AM367">
        <v>0</v>
      </c>
      <c r="AN367">
        <v>0</v>
      </c>
      <c r="AO367" s="2">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row>
    <row r="368" spans="30:72" x14ac:dyDescent="0.25">
      <c r="AD368" s="1">
        <v>0</v>
      </c>
      <c r="AE368" s="1">
        <v>0</v>
      </c>
      <c r="AF368">
        <v>0</v>
      </c>
      <c r="AG368">
        <v>0</v>
      </c>
      <c r="AH368">
        <v>0</v>
      </c>
      <c r="AI368">
        <v>0</v>
      </c>
      <c r="AJ368">
        <v>0</v>
      </c>
      <c r="AK368">
        <v>0</v>
      </c>
      <c r="AL368">
        <v>0</v>
      </c>
      <c r="AM368">
        <v>0</v>
      </c>
      <c r="AN368">
        <v>0</v>
      </c>
      <c r="AO368" s="2">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row>
    <row r="369" spans="30:72" x14ac:dyDescent="0.25">
      <c r="AD369" s="1">
        <v>0</v>
      </c>
      <c r="AE369" s="1">
        <v>0</v>
      </c>
      <c r="AF369">
        <v>0</v>
      </c>
      <c r="AG369">
        <v>0</v>
      </c>
      <c r="AH369">
        <v>0</v>
      </c>
      <c r="AI369">
        <v>0</v>
      </c>
      <c r="AJ369">
        <v>0</v>
      </c>
      <c r="AK369">
        <v>0</v>
      </c>
      <c r="AL369">
        <v>0</v>
      </c>
      <c r="AM369">
        <v>0</v>
      </c>
      <c r="AN369">
        <v>0</v>
      </c>
      <c r="AO369" s="2">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row>
    <row r="370" spans="30:72" x14ac:dyDescent="0.25">
      <c r="AD370" s="1">
        <v>0</v>
      </c>
      <c r="AE370" s="1">
        <v>0</v>
      </c>
      <c r="AF370">
        <v>0</v>
      </c>
      <c r="AG370">
        <v>0</v>
      </c>
      <c r="AH370">
        <v>0</v>
      </c>
      <c r="AI370">
        <v>0</v>
      </c>
      <c r="AJ370">
        <v>0</v>
      </c>
      <c r="AK370">
        <v>0</v>
      </c>
      <c r="AL370">
        <v>0</v>
      </c>
      <c r="AM370">
        <v>0</v>
      </c>
      <c r="AN370">
        <v>0</v>
      </c>
      <c r="AO370" s="2">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row>
    <row r="371" spans="30:72" x14ac:dyDescent="0.25">
      <c r="AD371" s="1">
        <v>0</v>
      </c>
      <c r="AE371" s="1">
        <v>0</v>
      </c>
      <c r="AF371">
        <v>0</v>
      </c>
      <c r="AG371">
        <v>0</v>
      </c>
      <c r="AH371">
        <v>0</v>
      </c>
      <c r="AI371">
        <v>0</v>
      </c>
      <c r="AJ371">
        <v>0</v>
      </c>
      <c r="AK371">
        <v>0</v>
      </c>
      <c r="AL371">
        <v>0</v>
      </c>
      <c r="AM371">
        <v>0</v>
      </c>
      <c r="AN371">
        <v>0</v>
      </c>
      <c r="AO371" s="2">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row>
    <row r="372" spans="30:72" x14ac:dyDescent="0.25">
      <c r="AD372" s="1">
        <v>0</v>
      </c>
      <c r="AE372" s="1">
        <v>0</v>
      </c>
      <c r="AF372">
        <v>0</v>
      </c>
      <c r="AG372">
        <v>0</v>
      </c>
      <c r="AH372">
        <v>0</v>
      </c>
      <c r="AI372">
        <v>0</v>
      </c>
      <c r="AJ372">
        <v>0</v>
      </c>
      <c r="AK372">
        <v>0</v>
      </c>
      <c r="AL372">
        <v>0</v>
      </c>
      <c r="AM372">
        <v>0</v>
      </c>
      <c r="AN372">
        <v>0</v>
      </c>
      <c r="AO372" s="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0</v>
      </c>
      <c r="BR372">
        <v>0</v>
      </c>
      <c r="BS372">
        <v>0</v>
      </c>
      <c r="BT372">
        <v>0</v>
      </c>
    </row>
    <row r="373" spans="30:72" x14ac:dyDescent="0.25">
      <c r="AD373" s="1">
        <v>0</v>
      </c>
      <c r="AE373" s="1">
        <v>0</v>
      </c>
      <c r="AF373">
        <v>0</v>
      </c>
      <c r="AG373">
        <v>0</v>
      </c>
      <c r="AH373">
        <v>0</v>
      </c>
      <c r="AI373">
        <v>0</v>
      </c>
      <c r="AJ373">
        <v>0</v>
      </c>
      <c r="AK373">
        <v>0</v>
      </c>
      <c r="AL373">
        <v>0</v>
      </c>
      <c r="AM373">
        <v>0</v>
      </c>
      <c r="AN373">
        <v>0</v>
      </c>
      <c r="AO373" s="2">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row>
    <row r="374" spans="30:72" x14ac:dyDescent="0.25">
      <c r="AD374" s="1">
        <v>0</v>
      </c>
      <c r="AE374" s="1">
        <v>0</v>
      </c>
      <c r="AF374">
        <v>0</v>
      </c>
      <c r="AG374">
        <v>0</v>
      </c>
      <c r="AH374">
        <v>0</v>
      </c>
      <c r="AI374">
        <v>0</v>
      </c>
      <c r="AJ374">
        <v>0</v>
      </c>
      <c r="AK374">
        <v>0</v>
      </c>
      <c r="AL374">
        <v>0</v>
      </c>
      <c r="AM374">
        <v>0</v>
      </c>
      <c r="AN374">
        <v>0</v>
      </c>
      <c r="AO374" s="2">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row>
    <row r="375" spans="30:72" x14ac:dyDescent="0.25">
      <c r="AD375" s="1">
        <v>0</v>
      </c>
      <c r="AE375" s="1">
        <v>0</v>
      </c>
      <c r="AF375">
        <v>0</v>
      </c>
      <c r="AG375">
        <v>0</v>
      </c>
      <c r="AH375">
        <v>0</v>
      </c>
      <c r="AI375">
        <v>0</v>
      </c>
      <c r="AJ375">
        <v>0</v>
      </c>
      <c r="AK375">
        <v>0</v>
      </c>
      <c r="AL375">
        <v>0</v>
      </c>
      <c r="AM375">
        <v>0</v>
      </c>
      <c r="AN375">
        <v>0</v>
      </c>
      <c r="AO375" s="2">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row>
    <row r="376" spans="30:72" x14ac:dyDescent="0.25">
      <c r="AD376" s="1">
        <v>0</v>
      </c>
      <c r="AE376" s="1">
        <v>0</v>
      </c>
      <c r="AF376">
        <v>0</v>
      </c>
      <c r="AG376">
        <v>0</v>
      </c>
      <c r="AH376">
        <v>0</v>
      </c>
      <c r="AI376">
        <v>0</v>
      </c>
      <c r="AJ376">
        <v>0</v>
      </c>
      <c r="AK376">
        <v>0</v>
      </c>
      <c r="AL376">
        <v>0</v>
      </c>
      <c r="AM376">
        <v>0</v>
      </c>
      <c r="AN376">
        <v>0</v>
      </c>
      <c r="AO376" s="2">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row>
    <row r="377" spans="30:72" x14ac:dyDescent="0.25">
      <c r="AD377" s="1">
        <v>0</v>
      </c>
      <c r="AE377" s="1">
        <v>0</v>
      </c>
      <c r="AF377">
        <v>0</v>
      </c>
      <c r="AG377">
        <v>0</v>
      </c>
      <c r="AH377">
        <v>0</v>
      </c>
      <c r="AI377">
        <v>0</v>
      </c>
      <c r="AJ377">
        <v>0</v>
      </c>
      <c r="AK377">
        <v>0</v>
      </c>
      <c r="AL377">
        <v>0</v>
      </c>
      <c r="AM377">
        <v>0</v>
      </c>
      <c r="AN377">
        <v>0</v>
      </c>
      <c r="AO377" s="2">
        <v>0</v>
      </c>
      <c r="AP377">
        <v>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0</v>
      </c>
    </row>
    <row r="378" spans="30:72" x14ac:dyDescent="0.25">
      <c r="AD378" s="1">
        <v>0</v>
      </c>
      <c r="AE378" s="1">
        <v>0</v>
      </c>
      <c r="AF378">
        <v>0</v>
      </c>
      <c r="AG378">
        <v>0</v>
      </c>
      <c r="AH378">
        <v>0</v>
      </c>
      <c r="AI378">
        <v>0</v>
      </c>
      <c r="AJ378">
        <v>0</v>
      </c>
      <c r="AK378">
        <v>0</v>
      </c>
      <c r="AL378">
        <v>0</v>
      </c>
      <c r="AM378">
        <v>0</v>
      </c>
      <c r="AN378">
        <v>0</v>
      </c>
      <c r="AO378" s="2">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row>
    <row r="379" spans="30:72" x14ac:dyDescent="0.25">
      <c r="AD379" s="1">
        <v>0</v>
      </c>
      <c r="AE379" s="1">
        <v>0</v>
      </c>
      <c r="AF379">
        <v>0</v>
      </c>
      <c r="AG379">
        <v>0</v>
      </c>
      <c r="AH379">
        <v>0</v>
      </c>
      <c r="AI379">
        <v>0</v>
      </c>
      <c r="AJ379">
        <v>0</v>
      </c>
      <c r="AK379">
        <v>0</v>
      </c>
      <c r="AL379">
        <v>0</v>
      </c>
      <c r="AM379">
        <v>0</v>
      </c>
      <c r="AN379">
        <v>0</v>
      </c>
      <c r="AO379" s="2">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row>
    <row r="380" spans="30:72" x14ac:dyDescent="0.25">
      <c r="AD380" s="1">
        <v>0</v>
      </c>
      <c r="AE380" s="1">
        <v>0</v>
      </c>
      <c r="AF380">
        <v>0</v>
      </c>
      <c r="AG380">
        <v>0</v>
      </c>
      <c r="AH380">
        <v>0</v>
      </c>
      <c r="AI380">
        <v>0</v>
      </c>
      <c r="AJ380">
        <v>0</v>
      </c>
      <c r="AK380">
        <v>0</v>
      </c>
      <c r="AL380">
        <v>0</v>
      </c>
      <c r="AM380">
        <v>0</v>
      </c>
      <c r="AN380">
        <v>0</v>
      </c>
      <c r="AO380" s="2">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0</v>
      </c>
      <c r="BT380">
        <v>0</v>
      </c>
    </row>
    <row r="381" spans="30:72" x14ac:dyDescent="0.25">
      <c r="AD381" s="1">
        <v>0</v>
      </c>
      <c r="AE381" s="1">
        <v>0</v>
      </c>
      <c r="AF381">
        <v>0</v>
      </c>
      <c r="AG381">
        <v>0</v>
      </c>
      <c r="AH381">
        <v>0</v>
      </c>
      <c r="AI381">
        <v>0</v>
      </c>
      <c r="AJ381">
        <v>0</v>
      </c>
      <c r="AK381">
        <v>0</v>
      </c>
      <c r="AL381">
        <v>0</v>
      </c>
      <c r="AM381">
        <v>0</v>
      </c>
      <c r="AN381">
        <v>0</v>
      </c>
      <c r="AO381" s="2">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row>
    <row r="382" spans="30:72" x14ac:dyDescent="0.25">
      <c r="AD382" s="1">
        <v>0</v>
      </c>
      <c r="AE382" s="1">
        <v>0</v>
      </c>
      <c r="AF382">
        <v>0</v>
      </c>
      <c r="AG382">
        <v>0</v>
      </c>
      <c r="AH382">
        <v>0</v>
      </c>
      <c r="AI382">
        <v>0</v>
      </c>
      <c r="AJ382">
        <v>0</v>
      </c>
      <c r="AK382">
        <v>0</v>
      </c>
      <c r="AL382">
        <v>0</v>
      </c>
      <c r="AM382">
        <v>0</v>
      </c>
      <c r="AN382">
        <v>0</v>
      </c>
      <c r="AO382" s="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row>
    <row r="383" spans="30:72" x14ac:dyDescent="0.25">
      <c r="AD383" s="1">
        <v>0</v>
      </c>
      <c r="AE383" s="1">
        <v>0</v>
      </c>
      <c r="AF383">
        <v>0</v>
      </c>
      <c r="AG383">
        <v>0</v>
      </c>
      <c r="AH383">
        <v>0</v>
      </c>
      <c r="AI383">
        <v>0</v>
      </c>
      <c r="AJ383">
        <v>0</v>
      </c>
      <c r="AK383">
        <v>0</v>
      </c>
      <c r="AL383">
        <v>0</v>
      </c>
      <c r="AM383">
        <v>0</v>
      </c>
      <c r="AN383">
        <v>0</v>
      </c>
      <c r="AO383" s="2">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row>
    <row r="384" spans="30:72" x14ac:dyDescent="0.25">
      <c r="AD384" s="1">
        <v>0</v>
      </c>
      <c r="AE384" s="1">
        <v>0</v>
      </c>
      <c r="AF384">
        <v>0</v>
      </c>
      <c r="AG384">
        <v>0</v>
      </c>
      <c r="AH384">
        <v>0</v>
      </c>
      <c r="AI384">
        <v>0</v>
      </c>
      <c r="AJ384">
        <v>0</v>
      </c>
      <c r="AK384">
        <v>0</v>
      </c>
      <c r="AL384">
        <v>0</v>
      </c>
      <c r="AM384">
        <v>0</v>
      </c>
      <c r="AN384">
        <v>0</v>
      </c>
      <c r="AO384" s="2">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row>
    <row r="385" spans="30:72" x14ac:dyDescent="0.25">
      <c r="AD385" s="1">
        <v>0</v>
      </c>
      <c r="AE385" s="1">
        <v>0</v>
      </c>
      <c r="AF385">
        <v>0</v>
      </c>
      <c r="AG385">
        <v>0</v>
      </c>
      <c r="AH385">
        <v>0</v>
      </c>
      <c r="AI385">
        <v>0</v>
      </c>
      <c r="AJ385">
        <v>0</v>
      </c>
      <c r="AK385">
        <v>0</v>
      </c>
      <c r="AL385">
        <v>0</v>
      </c>
      <c r="AM385">
        <v>0</v>
      </c>
      <c r="AN385">
        <v>0</v>
      </c>
      <c r="AO385" s="2">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row>
    <row r="386" spans="30:72" x14ac:dyDescent="0.25">
      <c r="AD386" s="1">
        <v>0</v>
      </c>
      <c r="AE386" s="1">
        <v>0</v>
      </c>
      <c r="AF386">
        <v>0</v>
      </c>
      <c r="AG386">
        <v>0</v>
      </c>
      <c r="AH386">
        <v>0</v>
      </c>
      <c r="AI386">
        <v>0</v>
      </c>
      <c r="AJ386">
        <v>0</v>
      </c>
      <c r="AK386">
        <v>0</v>
      </c>
      <c r="AL386">
        <v>0</v>
      </c>
      <c r="AM386">
        <v>0</v>
      </c>
      <c r="AN386">
        <v>0</v>
      </c>
      <c r="AO386" s="2">
        <v>0</v>
      </c>
      <c r="AP386">
        <v>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row>
    <row r="387" spans="30:72" x14ac:dyDescent="0.25">
      <c r="AD387" s="1">
        <v>0</v>
      </c>
      <c r="AE387" s="1">
        <v>0</v>
      </c>
      <c r="AF387">
        <v>0</v>
      </c>
      <c r="AG387">
        <v>0</v>
      </c>
      <c r="AH387">
        <v>0</v>
      </c>
      <c r="AI387">
        <v>0</v>
      </c>
      <c r="AJ387">
        <v>0</v>
      </c>
      <c r="AK387">
        <v>0</v>
      </c>
      <c r="AL387">
        <v>0</v>
      </c>
      <c r="AM387">
        <v>0</v>
      </c>
      <c r="AN387">
        <v>0</v>
      </c>
      <c r="AO387" s="2">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row>
    <row r="388" spans="30:72" x14ac:dyDescent="0.25">
      <c r="AD388" s="1">
        <v>0</v>
      </c>
      <c r="AE388" s="1">
        <v>0</v>
      </c>
      <c r="AF388">
        <v>0</v>
      </c>
      <c r="AG388">
        <v>0</v>
      </c>
      <c r="AH388">
        <v>0</v>
      </c>
      <c r="AI388">
        <v>0</v>
      </c>
      <c r="AJ388">
        <v>0</v>
      </c>
      <c r="AK388">
        <v>0</v>
      </c>
      <c r="AL388">
        <v>0</v>
      </c>
      <c r="AM388">
        <v>0</v>
      </c>
      <c r="AN388">
        <v>0</v>
      </c>
      <c r="AO388" s="2">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row>
    <row r="389" spans="30:72" x14ac:dyDescent="0.25">
      <c r="AD389" s="1">
        <v>0</v>
      </c>
      <c r="AE389" s="1">
        <v>0</v>
      </c>
      <c r="AF389">
        <v>0</v>
      </c>
      <c r="AG389">
        <v>0</v>
      </c>
      <c r="AH389">
        <v>0</v>
      </c>
      <c r="AI389">
        <v>0</v>
      </c>
      <c r="AJ389">
        <v>0</v>
      </c>
      <c r="AK389">
        <v>0</v>
      </c>
      <c r="AL389">
        <v>0</v>
      </c>
      <c r="AM389">
        <v>0</v>
      </c>
      <c r="AN389">
        <v>0</v>
      </c>
      <c r="AO389" s="2">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row>
    <row r="390" spans="30:72" x14ac:dyDescent="0.25">
      <c r="AD390" s="1">
        <v>0</v>
      </c>
      <c r="AE390" s="1">
        <v>0</v>
      </c>
      <c r="AF390">
        <v>0</v>
      </c>
      <c r="AG390">
        <v>0</v>
      </c>
      <c r="AH390">
        <v>0</v>
      </c>
      <c r="AI390">
        <v>0</v>
      </c>
      <c r="AJ390">
        <v>0</v>
      </c>
      <c r="AK390">
        <v>0</v>
      </c>
      <c r="AL390">
        <v>0</v>
      </c>
      <c r="AM390">
        <v>0</v>
      </c>
      <c r="AN390">
        <v>0</v>
      </c>
      <c r="AO390" s="2">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row>
    <row r="391" spans="30:72" x14ac:dyDescent="0.25">
      <c r="AD391" s="1">
        <v>0</v>
      </c>
      <c r="AE391" s="1">
        <v>0</v>
      </c>
      <c r="AF391">
        <v>0</v>
      </c>
      <c r="AG391">
        <v>0</v>
      </c>
      <c r="AH391">
        <v>0</v>
      </c>
      <c r="AI391">
        <v>0</v>
      </c>
      <c r="AJ391">
        <v>0</v>
      </c>
      <c r="AK391">
        <v>0</v>
      </c>
      <c r="AL391">
        <v>0</v>
      </c>
      <c r="AM391">
        <v>0</v>
      </c>
      <c r="AN391">
        <v>0</v>
      </c>
      <c r="AO391" s="2">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row>
    <row r="392" spans="30:72" x14ac:dyDescent="0.25">
      <c r="AD392" s="1">
        <v>0</v>
      </c>
      <c r="AE392" s="1">
        <v>0</v>
      </c>
      <c r="AF392">
        <v>0</v>
      </c>
      <c r="AG392">
        <v>0</v>
      </c>
      <c r="AH392">
        <v>0</v>
      </c>
      <c r="AI392">
        <v>0</v>
      </c>
      <c r="AJ392">
        <v>0</v>
      </c>
      <c r="AK392">
        <v>0</v>
      </c>
      <c r="AL392">
        <v>0</v>
      </c>
      <c r="AM392">
        <v>0</v>
      </c>
      <c r="AN392">
        <v>0</v>
      </c>
      <c r="AO392" s="2">
        <v>0</v>
      </c>
      <c r="AP392">
        <v>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row>
    <row r="393" spans="30:72" x14ac:dyDescent="0.25">
      <c r="AD393" s="1">
        <v>0</v>
      </c>
      <c r="AE393" s="1">
        <v>0</v>
      </c>
      <c r="AF393">
        <v>0</v>
      </c>
      <c r="AG393">
        <v>0</v>
      </c>
      <c r="AH393">
        <v>0</v>
      </c>
      <c r="AI393">
        <v>0</v>
      </c>
      <c r="AJ393">
        <v>0</v>
      </c>
      <c r="AK393">
        <v>0</v>
      </c>
      <c r="AL393">
        <v>0</v>
      </c>
      <c r="AM393">
        <v>0</v>
      </c>
      <c r="AN393">
        <v>0</v>
      </c>
      <c r="AO393" s="2">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row>
    <row r="394" spans="30:72" x14ac:dyDescent="0.25">
      <c r="AD394" s="1">
        <v>0</v>
      </c>
      <c r="AE394" s="1">
        <v>0</v>
      </c>
      <c r="AF394">
        <v>0</v>
      </c>
      <c r="AG394">
        <v>0</v>
      </c>
      <c r="AH394">
        <v>0</v>
      </c>
      <c r="AI394">
        <v>0</v>
      </c>
      <c r="AJ394">
        <v>0</v>
      </c>
      <c r="AK394">
        <v>0</v>
      </c>
      <c r="AL394">
        <v>0</v>
      </c>
      <c r="AM394">
        <v>0</v>
      </c>
      <c r="AN394">
        <v>0</v>
      </c>
      <c r="AO394" s="2">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row>
    <row r="395" spans="30:72" x14ac:dyDescent="0.25">
      <c r="AD395" s="1">
        <v>0</v>
      </c>
      <c r="AE395" s="1">
        <v>0</v>
      </c>
      <c r="AF395">
        <v>0</v>
      </c>
      <c r="AG395">
        <v>0</v>
      </c>
      <c r="AH395">
        <v>0</v>
      </c>
      <c r="AI395">
        <v>0</v>
      </c>
      <c r="AJ395">
        <v>0</v>
      </c>
      <c r="AK395">
        <v>0</v>
      </c>
      <c r="AL395">
        <v>0</v>
      </c>
      <c r="AM395">
        <v>0</v>
      </c>
      <c r="AN395">
        <v>0</v>
      </c>
      <c r="AO395" s="2">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row>
    <row r="396" spans="30:72" x14ac:dyDescent="0.25">
      <c r="AD396" s="1">
        <v>0</v>
      </c>
      <c r="AE396" s="1">
        <v>0</v>
      </c>
      <c r="AF396">
        <v>0</v>
      </c>
      <c r="AG396">
        <v>0</v>
      </c>
      <c r="AH396">
        <v>0</v>
      </c>
      <c r="AI396">
        <v>0</v>
      </c>
      <c r="AJ396">
        <v>0</v>
      </c>
      <c r="AK396">
        <v>0</v>
      </c>
      <c r="AL396">
        <v>0</v>
      </c>
      <c r="AM396">
        <v>0</v>
      </c>
      <c r="AN396">
        <v>0</v>
      </c>
      <c r="AO396" s="2">
        <v>0</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row>
    <row r="397" spans="30:72" x14ac:dyDescent="0.25">
      <c r="AD397" s="1">
        <v>0</v>
      </c>
      <c r="AE397" s="1">
        <v>0</v>
      </c>
      <c r="AF397">
        <v>0</v>
      </c>
      <c r="AG397">
        <v>0</v>
      </c>
      <c r="AH397">
        <v>0</v>
      </c>
      <c r="AI397">
        <v>0</v>
      </c>
      <c r="AJ397">
        <v>0</v>
      </c>
      <c r="AK397">
        <v>0</v>
      </c>
      <c r="AL397">
        <v>0</v>
      </c>
      <c r="AM397">
        <v>0</v>
      </c>
      <c r="AN397">
        <v>0</v>
      </c>
      <c r="AO397" s="2">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row>
    <row r="398" spans="30:72" x14ac:dyDescent="0.25">
      <c r="AD398" s="1">
        <v>0</v>
      </c>
      <c r="AE398" s="1">
        <v>0</v>
      </c>
      <c r="AF398">
        <v>0</v>
      </c>
      <c r="AG398">
        <v>0</v>
      </c>
      <c r="AH398">
        <v>0</v>
      </c>
      <c r="AI398">
        <v>0</v>
      </c>
      <c r="AJ398">
        <v>0</v>
      </c>
      <c r="AK398">
        <v>0</v>
      </c>
      <c r="AL398">
        <v>0</v>
      </c>
      <c r="AM398">
        <v>0</v>
      </c>
      <c r="AN398">
        <v>0</v>
      </c>
      <c r="AO398" s="2">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row>
    <row r="399" spans="30:72" x14ac:dyDescent="0.25">
      <c r="AD399" s="1">
        <v>0</v>
      </c>
      <c r="AE399" s="1">
        <v>0</v>
      </c>
      <c r="AF399">
        <v>0</v>
      </c>
      <c r="AG399">
        <v>0</v>
      </c>
      <c r="AH399">
        <v>0</v>
      </c>
      <c r="AI399">
        <v>0</v>
      </c>
      <c r="AJ399">
        <v>0</v>
      </c>
      <c r="AK399">
        <v>0</v>
      </c>
      <c r="AL399">
        <v>0</v>
      </c>
      <c r="AM399">
        <v>0</v>
      </c>
      <c r="AN399">
        <v>0</v>
      </c>
      <c r="AO399" s="2">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row>
    <row r="400" spans="30:72" x14ac:dyDescent="0.25">
      <c r="AD400" s="1">
        <v>0</v>
      </c>
      <c r="AE400" s="1">
        <v>0</v>
      </c>
      <c r="AF400">
        <v>0</v>
      </c>
      <c r="AG400">
        <v>0</v>
      </c>
      <c r="AH400">
        <v>0</v>
      </c>
      <c r="AI400">
        <v>0</v>
      </c>
      <c r="AJ400">
        <v>0</v>
      </c>
      <c r="AK400">
        <v>0</v>
      </c>
      <c r="AL400">
        <v>0</v>
      </c>
      <c r="AM400">
        <v>0</v>
      </c>
      <c r="AN400">
        <v>0</v>
      </c>
      <c r="AO400" s="2">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row>
    <row r="401" spans="30:72" x14ac:dyDescent="0.25">
      <c r="AD401" s="1">
        <v>0</v>
      </c>
      <c r="AE401" s="1">
        <v>0</v>
      </c>
      <c r="AF401">
        <v>0</v>
      </c>
      <c r="AG401">
        <v>0</v>
      </c>
      <c r="AH401">
        <v>0</v>
      </c>
      <c r="AI401">
        <v>0</v>
      </c>
      <c r="AJ401">
        <v>0</v>
      </c>
      <c r="AK401">
        <v>0</v>
      </c>
      <c r="AL401">
        <v>0</v>
      </c>
      <c r="AM401">
        <v>0</v>
      </c>
      <c r="AN401">
        <v>0</v>
      </c>
      <c r="AO401" s="2">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row>
    <row r="402" spans="30:72" x14ac:dyDescent="0.25">
      <c r="AD402" s="1">
        <v>0</v>
      </c>
      <c r="AE402" s="1">
        <v>0</v>
      </c>
      <c r="AF402">
        <v>0</v>
      </c>
      <c r="AG402">
        <v>0</v>
      </c>
      <c r="AH402">
        <v>0</v>
      </c>
      <c r="AI402">
        <v>0</v>
      </c>
      <c r="AJ402">
        <v>0</v>
      </c>
      <c r="AK402">
        <v>0</v>
      </c>
      <c r="AL402">
        <v>0</v>
      </c>
      <c r="AM402">
        <v>0</v>
      </c>
      <c r="AN402">
        <v>0</v>
      </c>
      <c r="AO402" s="2">
        <v>0</v>
      </c>
      <c r="AP402">
        <v>0</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row>
    <row r="403" spans="30:72" x14ac:dyDescent="0.25">
      <c r="AD403" s="1">
        <v>0</v>
      </c>
      <c r="AE403" s="1">
        <v>0</v>
      </c>
      <c r="AF403">
        <v>0</v>
      </c>
      <c r="AG403">
        <v>0</v>
      </c>
      <c r="AH403">
        <v>0</v>
      </c>
      <c r="AI403">
        <v>0</v>
      </c>
      <c r="AJ403">
        <v>0</v>
      </c>
      <c r="AK403">
        <v>0</v>
      </c>
      <c r="AL403">
        <v>0</v>
      </c>
      <c r="AM403">
        <v>0</v>
      </c>
      <c r="AN403">
        <v>0</v>
      </c>
      <c r="AO403" s="2">
        <v>0</v>
      </c>
      <c r="AP403">
        <v>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row>
    <row r="404" spans="30:72" x14ac:dyDescent="0.25">
      <c r="AD404" s="1">
        <v>0</v>
      </c>
      <c r="AE404" s="1">
        <v>0</v>
      </c>
      <c r="AF404">
        <v>0</v>
      </c>
      <c r="AG404">
        <v>0</v>
      </c>
      <c r="AH404">
        <v>0</v>
      </c>
      <c r="AI404">
        <v>0</v>
      </c>
      <c r="AJ404">
        <v>0</v>
      </c>
      <c r="AK404">
        <v>0</v>
      </c>
      <c r="AL404">
        <v>0</v>
      </c>
      <c r="AM404">
        <v>0</v>
      </c>
      <c r="AN404">
        <v>0</v>
      </c>
      <c r="AO404" s="2">
        <v>0</v>
      </c>
      <c r="AP404">
        <v>0</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row>
    <row r="405" spans="30:72" x14ac:dyDescent="0.25">
      <c r="AD405" s="1">
        <v>0</v>
      </c>
      <c r="AE405" s="1">
        <v>0</v>
      </c>
      <c r="AF405">
        <v>0</v>
      </c>
      <c r="AG405">
        <v>0</v>
      </c>
      <c r="AH405">
        <v>0</v>
      </c>
      <c r="AI405">
        <v>0</v>
      </c>
      <c r="AJ405">
        <v>0</v>
      </c>
      <c r="AK405">
        <v>0</v>
      </c>
      <c r="AL405">
        <v>0</v>
      </c>
      <c r="AM405">
        <v>0</v>
      </c>
      <c r="AN405">
        <v>0</v>
      </c>
      <c r="AO405" s="2">
        <v>0</v>
      </c>
      <c r="AP405">
        <v>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row>
    <row r="406" spans="30:72" x14ac:dyDescent="0.25">
      <c r="AD406" s="1">
        <v>0</v>
      </c>
      <c r="AE406" s="1">
        <v>0</v>
      </c>
      <c r="AF406">
        <v>0</v>
      </c>
      <c r="AG406">
        <v>0</v>
      </c>
      <c r="AH406">
        <v>0</v>
      </c>
      <c r="AI406">
        <v>0</v>
      </c>
      <c r="AJ406">
        <v>0</v>
      </c>
      <c r="AK406">
        <v>0</v>
      </c>
      <c r="AL406">
        <v>0</v>
      </c>
      <c r="AM406">
        <v>0</v>
      </c>
      <c r="AN406">
        <v>0</v>
      </c>
      <c r="AO406" s="2">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v>0</v>
      </c>
      <c r="BT406">
        <v>0</v>
      </c>
    </row>
    <row r="407" spans="30:72" x14ac:dyDescent="0.25">
      <c r="AD407" s="1">
        <v>0</v>
      </c>
      <c r="AE407" s="1">
        <v>0</v>
      </c>
      <c r="AF407">
        <v>0</v>
      </c>
      <c r="AG407">
        <v>0</v>
      </c>
      <c r="AH407">
        <v>0</v>
      </c>
      <c r="AI407">
        <v>0</v>
      </c>
      <c r="AJ407">
        <v>0</v>
      </c>
      <c r="AK407">
        <v>0</v>
      </c>
      <c r="AL407">
        <v>0</v>
      </c>
      <c r="AM407">
        <v>0</v>
      </c>
      <c r="AN407">
        <v>0</v>
      </c>
      <c r="AO407" s="2">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0</v>
      </c>
      <c r="BT407">
        <v>0</v>
      </c>
    </row>
    <row r="408" spans="30:72" x14ac:dyDescent="0.25">
      <c r="AD408" s="1">
        <v>0</v>
      </c>
      <c r="AE408" s="1">
        <v>0</v>
      </c>
      <c r="AF408">
        <v>0</v>
      </c>
      <c r="AG408">
        <v>0</v>
      </c>
      <c r="AH408">
        <v>0</v>
      </c>
      <c r="AI408">
        <v>0</v>
      </c>
      <c r="AJ408">
        <v>0</v>
      </c>
      <c r="AK408">
        <v>0</v>
      </c>
      <c r="AL408">
        <v>0</v>
      </c>
      <c r="AM408">
        <v>0</v>
      </c>
      <c r="AN408">
        <v>0</v>
      </c>
      <c r="AO408" s="2">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row>
    <row r="409" spans="30:72" x14ac:dyDescent="0.25">
      <c r="AD409" s="1">
        <v>0</v>
      </c>
      <c r="AE409" s="1">
        <v>0</v>
      </c>
      <c r="AF409">
        <v>0</v>
      </c>
      <c r="AG409">
        <v>0</v>
      </c>
      <c r="AH409">
        <v>0</v>
      </c>
      <c r="AI409">
        <v>0</v>
      </c>
      <c r="AJ409">
        <v>0</v>
      </c>
      <c r="AK409">
        <v>0</v>
      </c>
      <c r="AL409">
        <v>0</v>
      </c>
      <c r="AM409">
        <v>0</v>
      </c>
      <c r="AN409">
        <v>0</v>
      </c>
      <c r="AO409" s="2">
        <v>0</v>
      </c>
      <c r="AP409">
        <v>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row>
    <row r="410" spans="30:72" x14ac:dyDescent="0.25">
      <c r="AD410" s="1">
        <v>0</v>
      </c>
      <c r="AE410" s="1">
        <v>0</v>
      </c>
      <c r="AF410">
        <v>0</v>
      </c>
      <c r="AG410">
        <v>0</v>
      </c>
      <c r="AH410">
        <v>0</v>
      </c>
      <c r="AI410">
        <v>0</v>
      </c>
      <c r="AJ410">
        <v>0</v>
      </c>
      <c r="AK410">
        <v>0</v>
      </c>
      <c r="AL410">
        <v>0</v>
      </c>
      <c r="AM410">
        <v>0</v>
      </c>
      <c r="AN410">
        <v>0</v>
      </c>
      <c r="AO410" s="2">
        <v>0</v>
      </c>
      <c r="AP410">
        <v>0</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v>0</v>
      </c>
      <c r="BT410">
        <v>0</v>
      </c>
    </row>
    <row r="411" spans="30:72" x14ac:dyDescent="0.25">
      <c r="AD411" s="1">
        <v>0</v>
      </c>
      <c r="AE411" s="1">
        <v>0</v>
      </c>
      <c r="AF411">
        <v>0</v>
      </c>
      <c r="AG411">
        <v>0</v>
      </c>
      <c r="AH411">
        <v>0</v>
      </c>
      <c r="AI411">
        <v>0</v>
      </c>
      <c r="AJ411">
        <v>0</v>
      </c>
      <c r="AK411">
        <v>0</v>
      </c>
      <c r="AL411">
        <v>0</v>
      </c>
      <c r="AM411">
        <v>0</v>
      </c>
      <c r="AN411">
        <v>0</v>
      </c>
      <c r="AO411" s="2">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row>
    <row r="412" spans="30:72" x14ac:dyDescent="0.25">
      <c r="AD412" s="1">
        <v>0</v>
      </c>
      <c r="AE412" s="1">
        <v>0</v>
      </c>
      <c r="AF412">
        <v>0</v>
      </c>
      <c r="AG412">
        <v>0</v>
      </c>
      <c r="AH412">
        <v>0</v>
      </c>
      <c r="AI412">
        <v>0</v>
      </c>
      <c r="AJ412">
        <v>0</v>
      </c>
      <c r="AK412">
        <v>0</v>
      </c>
      <c r="AL412">
        <v>0</v>
      </c>
      <c r="AM412">
        <v>0</v>
      </c>
      <c r="AN412">
        <v>0</v>
      </c>
      <c r="AO412" s="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0</v>
      </c>
      <c r="BT412">
        <v>0</v>
      </c>
    </row>
    <row r="413" spans="30:72" x14ac:dyDescent="0.25">
      <c r="AD413" s="1">
        <v>0</v>
      </c>
      <c r="AE413" s="1">
        <v>0</v>
      </c>
      <c r="AF413">
        <v>0</v>
      </c>
      <c r="AG413">
        <v>0</v>
      </c>
      <c r="AH413">
        <v>0</v>
      </c>
      <c r="AI413">
        <v>0</v>
      </c>
      <c r="AJ413">
        <v>0</v>
      </c>
      <c r="AK413">
        <v>0</v>
      </c>
      <c r="AL413">
        <v>0</v>
      </c>
      <c r="AM413">
        <v>0</v>
      </c>
      <c r="AN413">
        <v>0</v>
      </c>
      <c r="AO413" s="2">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row>
    <row r="414" spans="30:72" x14ac:dyDescent="0.25">
      <c r="AD414" s="1">
        <v>0</v>
      </c>
      <c r="AE414" s="1">
        <v>0</v>
      </c>
      <c r="AF414">
        <v>0</v>
      </c>
      <c r="AG414">
        <v>0</v>
      </c>
      <c r="AH414">
        <v>0</v>
      </c>
      <c r="AI414">
        <v>0</v>
      </c>
      <c r="AJ414">
        <v>0</v>
      </c>
      <c r="AK414">
        <v>0</v>
      </c>
      <c r="AL414">
        <v>0</v>
      </c>
      <c r="AM414">
        <v>0</v>
      </c>
      <c r="AN414">
        <v>0</v>
      </c>
      <c r="AO414" s="2">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Compos</vt:lpstr>
      <vt:lpstr>References</vt:lpstr>
      <vt:lpstr>Select data</vt:lpstr>
      <vt:lpstr>NL(B)</vt:lpstr>
      <vt:lpstr>NL(Li)</vt:lpstr>
      <vt:lpstr>NL(Mo)</vt:lpstr>
      <vt:lpstr>NL(Na)</vt:lpstr>
      <vt:lpstr>WL</vt:lpstr>
      <vt:lpstr>pH</vt:lpstr>
      <vt:lpstr>CNL(Si)</vt:lpstr>
      <vt:lpstr>NL(Si)</vt:lpstr>
      <vt:lpstr>C(Si)</vt:lpstr>
      <vt:lpstr>C(Si)_M</vt:lpstr>
      <vt:lpstr>Data summary</vt:lpstr>
      <vt:lpstr>CSi_SV</vt:lpstr>
    </vt:vector>
  </TitlesOfParts>
  <Company>Paul Scherrer 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CE44</dc:creator>
  <cp:lastModifiedBy>ce</cp:lastModifiedBy>
  <dcterms:created xsi:type="dcterms:W3CDTF">2009-09-30T12:54:00Z</dcterms:created>
  <dcterms:modified xsi:type="dcterms:W3CDTF">2018-09-27T12:25:04Z</dcterms:modified>
</cp:coreProperties>
</file>